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11655" tabRatio="920" activeTab="0"/>
  </bookViews>
  <sheets>
    <sheet name="стр.1_4" sheetId="1" r:id="rId1"/>
    <sheet name="стр.5_6" sheetId="2" r:id="rId2"/>
    <sheet name="Сведения" sheetId="3" r:id="rId3"/>
    <sheet name="Расчеты (обосн) обл.бюд" sheetId="4" r:id="rId4"/>
    <sheet name="Расчеты (обосн) местн.б" sheetId="5" r:id="rId5"/>
    <sheet name="Расч (обосн) субс.на иные цели" sheetId="6" r:id="rId6"/>
    <sheet name="Расчеты (обосн) платные услуги" sheetId="7" r:id="rId7"/>
    <sheet name="Расчеты (обосн) родит.плата" sheetId="8" r:id="rId8"/>
    <sheet name="Расчеты (обосн) добр.пожерт" sheetId="9" r:id="rId9"/>
    <sheet name="Обосн возмеще" sheetId="10" r:id="rId10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5">'Расч (обосн) субс.на иные цели'!$A$1:$J$62</definedName>
    <definedName name="_xlnm.Print_Area" localSheetId="3">'Расчеты (обосн) обл.бюд'!$A$1:$J$94</definedName>
    <definedName name="_xlnm.Print_Area" localSheetId="2">'Сведения'!$A$1:$FK$51</definedName>
    <definedName name="_xlnm.Print_Area" localSheetId="0">'стр.1_4'!$A$1:$DJ$144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<sst xmlns="http://schemas.openxmlformats.org/spreadsheetml/2006/main" count="1921" uniqueCount="682">
  <si>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</si>
  <si>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</si>
  <si>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</si>
  <si>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</si>
  <si>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</si>
  <si>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</si>
  <si>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</si>
  <si>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</si>
  <si>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</si>
  <si>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</si>
  <si>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</si>
  <si>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</si>
  <si>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</si>
  <si>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</si>
  <si>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</si>
  <si>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</si>
  <si>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</si>
  <si>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</si>
  <si>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</si>
  <si>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</si>
  <si>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</si>
  <si>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</si>
  <si>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</si>
  <si>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</si>
  <si>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</si>
  <si>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</si>
  <si>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</si>
  <si>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</si>
  <si>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</si>
  <si>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</si>
  <si>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</si>
  <si>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</si>
  <si>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</si>
  <si>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</si>
  <si>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</si>
  <si>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</si>
  <si>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</si>
  <si>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</si>
  <si>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</si>
  <si>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</si>
  <si>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</si>
  <si>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</si>
  <si>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</si>
  <si>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</si>
  <si>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</si>
  <si>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</si>
  <si>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</si>
  <si>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</si>
  <si>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</si>
  <si>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</si>
  <si>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</si>
  <si>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</si>
  <si>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</si>
  <si>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</si>
  <si>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</si>
  <si>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</si>
  <si>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</si>
  <si>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</si>
  <si>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</si>
  <si>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</si>
  <si>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</si>
  <si>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</si>
  <si>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</si>
  <si>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112</t>
  </si>
  <si>
    <t>119</t>
  </si>
  <si>
    <t>131</t>
  </si>
  <si>
    <t>134</t>
  </si>
  <si>
    <t>2200</t>
  </si>
  <si>
    <t>2210</t>
  </si>
  <si>
    <t>2211</t>
  </si>
  <si>
    <t>2220</t>
  </si>
  <si>
    <t>2300</t>
  </si>
  <si>
    <t>2310</t>
  </si>
  <si>
    <t>851</t>
  </si>
  <si>
    <t>2400</t>
  </si>
  <si>
    <t>2410</t>
  </si>
  <si>
    <t>2500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</si>
  <si>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</si>
  <si>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</si>
  <si>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</si>
  <si>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</si>
  <si>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</si>
  <si>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</si>
  <si>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</si>
  <si>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</si>
  <si>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</si>
  <si>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</si>
  <si>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</si>
  <si>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</si>
  <si>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</si>
  <si>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</si>
  <si>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</si>
  <si>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</si>
  <si>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</si>
  <si>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</si>
  <si>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</si>
  <si>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</si>
  <si>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</si>
  <si>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</si>
  <si>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</si>
  <si>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</si>
  <si>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</si>
  <si>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</si>
  <si>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</si>
  <si>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</si>
  <si>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</si>
  <si>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</si>
  <si>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</si>
  <si>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</si>
  <si>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</si>
  <si>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</si>
  <si>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</si>
  <si>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</si>
  <si>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</si>
  <si>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</si>
  <si>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</si>
  <si>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</si>
  <si>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</si>
  <si>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</si>
  <si>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</si>
  <si>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</si>
  <si>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</si>
  <si>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</si>
  <si>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</si>
  <si>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</si>
  <si>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</si>
  <si>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</si>
  <si>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</si>
  <si>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</si>
  <si>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</si>
  <si>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</si>
  <si>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</si>
  <si>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</si>
  <si>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</si>
  <si>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</si>
  <si>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</si>
  <si>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</si>
  <si>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</si>
  <si>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</si>
  <si>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</si>
  <si>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</si>
  <si>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</si>
  <si>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</si>
  <si>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</si>
  <si>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</si>
  <si>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</si>
  <si>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</si>
  <si>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</si>
  <si>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</si>
  <si>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</si>
  <si>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</si>
  <si>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</si>
  <si>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</si>
  <si>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</si>
  <si>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</si>
  <si>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</si>
  <si>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</si>
  <si>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</si>
  <si>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</si>
  <si>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</si>
  <si>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</si>
  <si>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</si>
  <si>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1214</t>
  </si>
  <si>
    <t>1215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</si>
  <si>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</si>
  <si>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</si>
  <si>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</si>
  <si>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целевые субсидии (субсидии на иные цели), всего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</si>
  <si>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</si>
  <si>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</si>
  <si>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</si>
  <si>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</si>
  <si>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</si>
  <si>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212</t>
  </si>
  <si>
    <t>226</t>
  </si>
  <si>
    <t>213</t>
  </si>
  <si>
    <t>221</t>
  </si>
  <si>
    <t>222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</si>
  <si>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</si>
  <si>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</si>
  <si>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</si>
  <si>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</si>
  <si>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</si>
  <si>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</si>
  <si>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</si>
  <si>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</si>
  <si>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</si>
  <si>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</si>
  <si>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227</t>
  </si>
  <si>
    <t>228</t>
  </si>
  <si>
    <t>342</t>
  </si>
  <si>
    <t>345</t>
  </si>
  <si>
    <t>349</t>
  </si>
  <si>
    <t>291</t>
  </si>
  <si>
    <t>2212</t>
  </si>
  <si>
    <t>2213</t>
  </si>
  <si>
    <t>2214</t>
  </si>
  <si>
    <t>2215</t>
  </si>
  <si>
    <t>2216</t>
  </si>
  <si>
    <t>2217</t>
  </si>
  <si>
    <t>2218</t>
  </si>
  <si>
    <t>2219</t>
  </si>
  <si>
    <t>2221</t>
  </si>
  <si>
    <t>2222</t>
  </si>
  <si>
    <t>2223</t>
  </si>
  <si>
    <t>2224</t>
  </si>
  <si>
    <t>2225</t>
  </si>
  <si>
    <t>2226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</si>
  <si>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</si>
  <si>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</si>
  <si>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</si>
  <si>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</si>
  <si>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</si>
  <si>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</si>
  <si>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</si>
  <si>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</si>
  <si>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</si>
  <si>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</si>
  <si>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</si>
  <si>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</si>
  <si>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</si>
  <si>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</si>
  <si>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</si>
  <si>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</si>
  <si>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</si>
  <si>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</si>
  <si>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</si>
  <si>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</si>
  <si>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</si>
  <si>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</si>
  <si>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</si>
  <si>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</si>
  <si>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</si>
  <si>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</si>
  <si>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</si>
  <si>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</si>
  <si>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</si>
  <si>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</si>
  <si>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</si>
  <si>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</si>
  <si>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</si>
  <si>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</si>
  <si>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</si>
  <si>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</si>
  <si>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</si>
  <si>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</si>
  <si>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</si>
  <si>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</si>
  <si>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</si>
  <si>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</si>
  <si>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</si>
  <si>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</si>
  <si>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</si>
  <si>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</si>
  <si>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</si>
  <si>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</si>
  <si>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</si>
  <si>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</si>
  <si>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</si>
  <si>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</si>
  <si>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</si>
  <si>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</si>
  <si>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</si>
  <si>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</si>
  <si>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</si>
  <si>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</si>
  <si>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</si>
  <si>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</si>
  <si>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</si>
  <si>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</si>
  <si>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</si>
  <si>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</si>
  <si>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</si>
  <si>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</si>
  <si>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</si>
  <si>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</si>
  <si>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</si>
  <si>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</si>
  <si>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</si>
  <si>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</si>
  <si>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</si>
  <si>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</si>
  <si>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</si>
  <si>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</si>
  <si>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</si>
  <si>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</si>
  <si>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</si>
  <si>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</si>
  <si>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</si>
  <si>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</si>
  <si>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</si>
  <si>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</si>
  <si>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</si>
  <si>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</si>
  <si>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</si>
  <si>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</si>
  <si>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</si>
  <si>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</si>
  <si>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</si>
  <si>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</si>
  <si>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</si>
  <si>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</si>
  <si>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</si>
  <si>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</si>
  <si>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</si>
  <si>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</si>
  <si>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</si>
  <si>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</si>
  <si>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</si>
  <si>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</si>
  <si>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</si>
  <si>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</si>
  <si>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</si>
  <si>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</si>
  <si>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</si>
  <si>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</si>
  <si>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</si>
  <si>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</si>
  <si>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</si>
  <si>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</si>
  <si>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</si>
  <si>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</si>
  <si>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</si>
  <si>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</si>
  <si>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</si>
  <si>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</si>
  <si>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</si>
  <si>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</si>
  <si>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</si>
  <si>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</si>
  <si>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</si>
  <si>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</si>
  <si>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</si>
  <si>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</si>
  <si>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</si>
  <si>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</si>
  <si>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</si>
  <si>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</si>
  <si>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</si>
  <si>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</si>
  <si>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</si>
  <si>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</si>
  <si>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</si>
  <si>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</si>
  <si>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</si>
  <si>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</si>
  <si>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</si>
  <si>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</si>
  <si>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</si>
  <si>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</si>
  <si>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</si>
  <si>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</si>
  <si>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</si>
  <si>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Игры, игрушки</t>
  </si>
  <si>
    <t>Средства обучения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</si>
  <si>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</si>
  <si>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</si>
  <si>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</si>
  <si>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</si>
  <si>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</si>
  <si>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</si>
  <si>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</si>
  <si>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</si>
  <si>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</si>
  <si>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</si>
  <si>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</si>
  <si>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</si>
  <si>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</si>
  <si>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</si>
  <si>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</si>
  <si>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</si>
  <si>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</si>
  <si>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</si>
  <si>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</si>
  <si>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</si>
  <si>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</si>
  <si>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</si>
  <si>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</si>
  <si>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</si>
  <si>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</si>
  <si>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</si>
  <si>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</si>
  <si>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</si>
  <si>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</si>
  <si>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</si>
  <si>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</si>
  <si>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</si>
  <si>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</si>
  <si>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</si>
  <si>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</si>
  <si>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</si>
  <si>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</si>
  <si>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</si>
  <si>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</si>
  <si>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</si>
  <si>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</si>
  <si>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</si>
  <si>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</si>
  <si>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</si>
  <si>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</si>
  <si>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</si>
  <si>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</si>
  <si>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</si>
  <si>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</si>
  <si>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</si>
  <si>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</si>
  <si>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</si>
  <si>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</si>
  <si>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</si>
  <si>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</si>
  <si>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</si>
  <si>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</si>
  <si>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1.7.</t>
  </si>
  <si>
    <t>Вывоз ТБО</t>
  </si>
  <si>
    <t>куб.м.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</si>
  <si>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</si>
  <si>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</si>
  <si>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</si>
  <si>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</si>
  <si>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</si>
  <si>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</si>
  <si>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</si>
  <si>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</si>
  <si>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</si>
  <si>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</si>
  <si>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</si>
  <si>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</si>
  <si>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</si>
  <si>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</si>
  <si>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</si>
  <si>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</si>
  <si>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</si>
  <si>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</si>
  <si>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</si>
  <si>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</si>
  <si>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Аккарицидная обработка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</si>
  <si>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</si>
  <si>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</si>
  <si>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</si>
  <si>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</si>
  <si>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</si>
  <si>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</si>
  <si>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</si>
  <si>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</si>
  <si>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</si>
  <si>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</si>
  <si>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</si>
  <si>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</si>
  <si>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</si>
  <si>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</si>
  <si>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</si>
  <si>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</si>
  <si>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</si>
  <si>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</si>
  <si>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</si>
  <si>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</si>
  <si>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</si>
  <si>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</si>
  <si>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</si>
  <si>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</si>
  <si>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</si>
  <si>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1. Код субсидии ______________ - Наименование субсидии</t>
  </si>
  <si>
    <t>КОСГУ</t>
  </si>
  <si>
    <t>Расчет</t>
  </si>
  <si>
    <t>Платные услуги</t>
  </si>
  <si>
    <t>4. Услуги связи КОСГУ 221</t>
  </si>
  <si>
    <t>5. Транспортные услуги КОСГУ 222</t>
  </si>
  <si>
    <t>6. Коммунальные услуги КОСГУ 223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</si>
  <si>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</si>
  <si>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</si>
  <si>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</si>
  <si>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</si>
  <si>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Целеывые сцбсидии (субсидии на иные цели)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</si>
  <si>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</si>
  <si>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</si>
  <si>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</si>
  <si>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</si>
  <si>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</si>
  <si>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</si>
  <si>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</si>
  <si>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</si>
  <si>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</si>
  <si>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 xml:space="preserve">1. Расчеты (обоснования) поступлений от оказания услуг (выполнения работ) на платной основе 
и от иной приносящей доход деятельности
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</si>
  <si>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</si>
  <si>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</si>
  <si>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</si>
  <si>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</si>
  <si>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</si>
  <si>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</si>
  <si>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</si>
  <si>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</si>
  <si>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</si>
  <si>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</si>
  <si>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</si>
  <si>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</si>
  <si>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</si>
  <si>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</si>
  <si>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</si>
  <si>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</si>
  <si>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</si>
  <si>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</si>
  <si>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</si>
  <si>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</si>
  <si>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Приобретение оборотных запасов (маиериалов)</t>
  </si>
  <si>
    <t>5. Работы, услуги по содержанию имущества КОСГУ 225</t>
  </si>
  <si>
    <t>6. Прочие работы, услуги КОСГУ 226</t>
  </si>
  <si>
    <t>2.Прочие несоциальные выплаты персоналу в денежной форме КОСГУ 212</t>
  </si>
  <si>
    <t>3.Начисления на выплаты по оплате труда КОСГУ 213</t>
  </si>
  <si>
    <t>7.  Работы, услуги по содержанию имущества КОСГУ 225</t>
  </si>
  <si>
    <t>9. Прочие работы, услуги КОСГУ 226</t>
  </si>
  <si>
    <t>10. Налоги, пошлины и сборы КОСГУ 291</t>
  </si>
  <si>
    <t>11. Увеличение стоимости основных средств КОСГУ 310</t>
  </si>
  <si>
    <t>12. Увеличение стоимости горюче-смазочных материалов  КОСГУ 343</t>
  </si>
  <si>
    <t>13. Увеличение стоимости строительных материалов КОСГУ 344</t>
  </si>
  <si>
    <t>14.Увеличение стоимости мягкого инвентаря КОСГУ 345</t>
  </si>
  <si>
    <t>15.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</si>
  <si>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</si>
  <si>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</si>
  <si>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</si>
  <si>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</si>
  <si>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</si>
  <si>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</si>
  <si>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</si>
  <si>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5. Прочие работы, услуги КОСГУ 226</t>
  </si>
  <si>
    <t>6. Налоги, пошлины и сборы КОСГУ 291</t>
  </si>
  <si>
    <t>7. Увеличение стоимости основных средств КОСГУ 310</t>
  </si>
  <si>
    <t>8. Увеличение стоимости горюче-смазочных материалов  КОСГУ 343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</si>
  <si>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</si>
  <si>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</si>
  <si>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</si>
  <si>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6. Увеличение стоимости основных средств КОСГУ 310</t>
  </si>
  <si>
    <t>доходы от оказания  платных услуг</t>
  </si>
  <si>
    <t>безвозмездные денежные поступления, всего</t>
  </si>
  <si>
    <t>1400</t>
  </si>
  <si>
    <t>1411</t>
  </si>
  <si>
    <t>1412</t>
  </si>
  <si>
    <t>1413</t>
  </si>
  <si>
    <t>1414</t>
  </si>
  <si>
    <t>1415</t>
  </si>
  <si>
    <t>1416</t>
  </si>
  <si>
    <t>1417</t>
  </si>
  <si>
    <t>150</t>
  </si>
  <si>
    <t>152</t>
  </si>
  <si>
    <t>3)</t>
  </si>
  <si>
    <t>4)</t>
  </si>
  <si>
    <t>5)</t>
  </si>
  <si>
    <t>6)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</si>
  <si>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</si>
  <si>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</si>
  <si>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</si>
  <si>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</si>
  <si>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</si>
  <si>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</si>
  <si>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1418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</si>
  <si>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</si>
  <si>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</si>
  <si>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</si>
  <si>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</si>
  <si>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</si>
  <si>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</si>
  <si>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</si>
  <si>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</si>
  <si>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</si>
  <si>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</si>
  <si>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</si>
  <si>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</si>
  <si>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141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</si>
  <si>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</si>
  <si>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</si>
  <si>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</si>
  <si>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</si>
  <si>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</si>
  <si>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</si>
  <si>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</si>
  <si>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</si>
  <si>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</si>
  <si>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</si>
  <si>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</si>
  <si>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</si>
  <si>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прочие доходы от собственности</t>
  </si>
  <si>
    <t>000</t>
  </si>
  <si>
    <t xml:space="preserve">План финансово-хозяйственной деятельности </t>
  </si>
  <si>
    <t>на 2020 год и плановый период 2021 и 2022 годов</t>
  </si>
  <si>
    <t>от</t>
  </si>
  <si>
    <t>2020 года</t>
  </si>
  <si>
    <t>3801010743</t>
  </si>
  <si>
    <t>380101001</t>
  </si>
  <si>
    <t>Муниципальное бюджетное дошкольное образовательное учреждение детский сад № 50</t>
  </si>
  <si>
    <t>Мебель (столы, стулья, убебн.мебель)</t>
  </si>
  <si>
    <t>усл.ед.</t>
  </si>
  <si>
    <t>Строительные материалы</t>
  </si>
  <si>
    <t>Мягкий инвентарь</t>
  </si>
  <si>
    <t>Моющие средства</t>
  </si>
  <si>
    <t>Хозяйственные материалы</t>
  </si>
  <si>
    <t>Ткань</t>
  </si>
  <si>
    <t>Канцелярские товары</t>
  </si>
  <si>
    <t>Посуда</t>
  </si>
  <si>
    <t>Уход и присмотр за детьми</t>
  </si>
  <si>
    <t>7. Увеличение стоимости прочих оборотных запасов (материалов) КОСГУ 346</t>
  </si>
  <si>
    <t>Пособия за первые три дня временной нетрудоспособности за счет работодателя, в случае заболевания работника или травмы</t>
  </si>
  <si>
    <t>месяц</t>
  </si>
  <si>
    <t>3. Социальные пособия и компенсации персоналу в денежной форме КОСГУ 266</t>
  </si>
  <si>
    <t>Минкина Н.Г.</t>
  </si>
  <si>
    <t>Старухина Т.Ю.</t>
  </si>
  <si>
    <t>гл.бухгалтер</t>
  </si>
  <si>
    <t>52-38-44</t>
  </si>
  <si>
    <t>6 МБ 1 01 00А</t>
  </si>
  <si>
    <t>Питание детей льготной категории в учреждениях дошкольного образования</t>
  </si>
  <si>
    <t>1. Код субсидии 6МБ10100А  - Питание детей льготной категории в учреждениях дошкольного образования</t>
  </si>
  <si>
    <t>Добровольные пожертвования родителей</t>
  </si>
  <si>
    <t>Приобретение оборудования</t>
  </si>
  <si>
    <t>Приобретение мебели</t>
  </si>
  <si>
    <t>шт</t>
  </si>
  <si>
    <t>Моющие принадлежности</t>
  </si>
  <si>
    <t>Хоз.принеадлежности</t>
  </si>
  <si>
    <t>м</t>
  </si>
  <si>
    <t>Приложение № 3</t>
  </si>
  <si>
    <t>Компенсация затрат</t>
  </si>
  <si>
    <t>Размер родителской платы в день, руб</t>
  </si>
  <si>
    <t>Компенсация затрат питания сотрудников</t>
  </si>
  <si>
    <t>Сотрудники с 8 разряда и выше</t>
  </si>
  <si>
    <t xml:space="preserve">1. Расчеты (обоснования) поступлений при компенсации затрат на питание сотрудников
</t>
  </si>
  <si>
    <t>Количество, человек</t>
  </si>
  <si>
    <t>Размер оплаты за питание в день, руб</t>
  </si>
  <si>
    <t>60701000000000007</t>
  </si>
  <si>
    <t>000000000</t>
  </si>
  <si>
    <t>20</t>
  </si>
  <si>
    <t>21</t>
  </si>
  <si>
    <t>22</t>
  </si>
  <si>
    <t>60701061017301001</t>
  </si>
  <si>
    <t>6ОБ001000</t>
  </si>
  <si>
    <t>60701061010000101</t>
  </si>
  <si>
    <t>6МБ001000</t>
  </si>
  <si>
    <t>60701000000000004</t>
  </si>
  <si>
    <t>60701000000000015</t>
  </si>
  <si>
    <t xml:space="preserve">1) Питание детей льготной категории </t>
  </si>
  <si>
    <t>60701061010000202</t>
  </si>
  <si>
    <t>6МБ10100А</t>
  </si>
  <si>
    <t>2115</t>
  </si>
  <si>
    <t>266</t>
  </si>
  <si>
    <t>344</t>
  </si>
  <si>
    <t>Заведующий</t>
  </si>
  <si>
    <t>МБДОУ детский сад № 50</t>
  </si>
  <si>
    <t>Лысак Л.И.</t>
  </si>
  <si>
    <t>38010743/380101001</t>
  </si>
  <si>
    <t>27268469</t>
  </si>
  <si>
    <t>25703000</t>
  </si>
  <si>
    <t>706</t>
  </si>
  <si>
    <t>33269319</t>
  </si>
  <si>
    <t>Бюджет Ангарского городского округа</t>
  </si>
  <si>
    <t>Управление образования</t>
  </si>
  <si>
    <t>КЭФ администрации АГО</t>
  </si>
  <si>
    <t xml:space="preserve">питание детей льготной категории в учреждениях дошкольного образования </t>
  </si>
  <si>
    <t>2020г.</t>
  </si>
  <si>
    <t xml:space="preserve">льгота 50% - 36 чел. * 121,56 руб. * 9 мес. * 50% = 216 619,92  льгота 100% - 4 чел. * 121,56 руб. * 9 мес. = 48 137,76 </t>
  </si>
  <si>
    <t>Производственный контроль</t>
  </si>
  <si>
    <t>количество  (ед.)</t>
  </si>
  <si>
    <t>Информ.сопровождение веб.сайта</t>
  </si>
  <si>
    <t>7. Работы для целей капитальных вложений КОСГУ 228</t>
  </si>
  <si>
    <t>Монтаж камеры</t>
  </si>
  <si>
    <t>8. Налоги, пошлины и сборы КОСГУ 291</t>
  </si>
  <si>
    <t>9. Прочие расходы КОСГУ 291-296</t>
  </si>
  <si>
    <t>10. Увеличение стоимости основных средств КОСГУ 310</t>
  </si>
  <si>
    <t>11.Увеличение стоимости продуктов питания КОСГУ 342</t>
  </si>
  <si>
    <t>Облучатель</t>
  </si>
  <si>
    <t>июня</t>
  </si>
  <si>
    <t>Обучение специалистов (гигиеническое обучение, обучение по охране труда)</t>
  </si>
  <si>
    <t>6МБ101106</t>
  </si>
  <si>
    <t>1. Код субсидии 6МБ101106 - Обучение специалистов (гигиеническое обучение, обучение по охране труда)</t>
  </si>
  <si>
    <t>2) Обучение специалистов (гигиен. обучение, обучение по охр. труда)</t>
  </si>
  <si>
    <t>60701063020000102</t>
  </si>
  <si>
    <t>15.06.2020</t>
  </si>
  <si>
    <t>2.7.</t>
  </si>
  <si>
    <t>2.8.</t>
  </si>
  <si>
    <t>Замена приборов учета (трансформатор</t>
  </si>
  <si>
    <t>Замена сан.технического оборудования</t>
  </si>
  <si>
    <t>огнетушитель</t>
  </si>
  <si>
    <t>19</t>
  </si>
  <si>
    <t>"19" июня</t>
  </si>
  <si>
    <t>19.06.2020</t>
  </si>
  <si>
    <t>1 чел. * 4252,80 руб</t>
  </si>
  <si>
    <t>ПК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</si>
</sst>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000000000"/>
  </numFmts>
  <fonts count="9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19" fillId="21" borderId="0" applyNumberFormat="0" applyBorder="0" applyAlignment="0" applyProtection="0"/>
    <xf numFmtId="0" fontId="65" fillId="22" borderId="0" applyNumberFormat="0" applyBorder="0" applyAlignment="0" applyProtection="0"/>
    <xf numFmtId="0" fontId="19" fillId="23" borderId="0" applyNumberFormat="0" applyBorder="0" applyAlignment="0" applyProtection="0"/>
    <xf numFmtId="0" fontId="65" fillId="24" borderId="0" applyNumberFormat="0" applyBorder="0" applyAlignment="0" applyProtection="0"/>
    <xf numFmtId="0" fontId="19" fillId="25" borderId="0" applyNumberFormat="0" applyBorder="0" applyAlignment="0" applyProtection="0"/>
    <xf numFmtId="0" fontId="65" fillId="26" borderId="0" applyNumberFormat="0" applyBorder="0" applyAlignment="0" applyProtection="0"/>
    <xf numFmtId="0" fontId="19" fillId="27" borderId="0" applyNumberFormat="0" applyBorder="0" applyAlignment="0" applyProtection="0"/>
    <xf numFmtId="0" fontId="65" fillId="28" borderId="0" applyNumberFormat="0" applyBorder="0" applyAlignment="0" applyProtection="0"/>
    <xf numFmtId="0" fontId="19" fillId="29" borderId="0" applyNumberFormat="0" applyBorder="0" applyAlignment="0" applyProtection="0"/>
    <xf numFmtId="0" fontId="65" fillId="30" borderId="0" applyNumberFormat="0" applyBorder="0" applyAlignment="0" applyProtection="0"/>
    <xf numFmtId="0" fontId="19" fillId="31" borderId="0" applyNumberFormat="0" applyBorder="0" applyAlignment="0" applyProtection="0"/>
    <xf numFmtId="0" fontId="66" fillId="32" borderId="1" applyNumberFormat="0" applyAlignment="0" applyProtection="0"/>
    <xf numFmtId="0" fontId="20" fillId="33" borderId="2" applyNumberFormat="0" applyAlignment="0" applyProtection="0"/>
    <xf numFmtId="0" fontId="67" fillId="34" borderId="3" applyNumberFormat="0" applyAlignment="0" applyProtection="0"/>
    <xf numFmtId="0" fontId="21" fillId="35" borderId="4" applyNumberFormat="0" applyAlignment="0" applyProtection="0"/>
    <xf numFmtId="0" fontId="68" fillId="34" borderId="1" applyNumberFormat="0" applyAlignment="0" applyProtection="0"/>
    <xf numFmtId="0" fontId="22" fillId="35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23" fillId="0" borderId="6" applyNumberFormat="0" applyFill="0" applyAlignment="0" applyProtection="0"/>
    <xf numFmtId="0" fontId="70" fillId="0" borderId="7" applyNumberFormat="0" applyFill="0" applyAlignment="0" applyProtection="0"/>
    <xf numFmtId="0" fontId="24" fillId="0" borderId="8" applyNumberFormat="0" applyFill="0" applyAlignment="0" applyProtection="0"/>
    <xf numFmtId="0" fontId="71" fillId="0" borderId="9" applyNumberFormat="0" applyFill="0" applyAlignment="0" applyProtection="0"/>
    <xf numFmtId="0" fontId="25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26" fillId="0" borderId="12" applyNumberFormat="0" applyFill="0" applyAlignment="0" applyProtection="0"/>
    <xf numFmtId="0" fontId="73" fillId="36" borderId="13" applyNumberFormat="0" applyAlignment="0" applyProtection="0"/>
    <xf numFmtId="0" fontId="27" fillId="37" borderId="14" applyNumberFormat="0" applyAlignment="0" applyProtection="0"/>
    <xf numFmtId="0" fontId="7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5" fillId="38" borderId="0" applyNumberFormat="0" applyBorder="0" applyAlignment="0" applyProtection="0"/>
    <xf numFmtId="0" fontId="29" fillId="39" borderId="0" applyNumberFormat="0" applyBorder="0" applyAlignment="0" applyProtection="0"/>
    <xf numFmtId="0" fontId="64" fillId="0" borderId="0">
      <alignment/>
      <protection/>
    </xf>
    <xf numFmtId="0" fontId="43" fillId="0" borderId="0">
      <alignment/>
      <protection/>
    </xf>
    <xf numFmtId="0" fontId="7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30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78" fillId="0" borderId="17" applyNumberFormat="0" applyFill="0" applyAlignment="0" applyProtection="0"/>
    <xf numFmtId="0" fontId="32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34" fillId="45" borderId="0" applyNumberFormat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top"/>
    </xf>
    <xf numFmtId="0" fontId="12" fillId="0" borderId="30" xfId="0" applyNumberFormat="1" applyFont="1" applyBorder="1" applyAlignment="1">
      <alignment horizontal="left" vertical="top"/>
    </xf>
    <xf numFmtId="0" fontId="12" fillId="0" borderId="31" xfId="0" applyNumberFormat="1" applyFont="1" applyBorder="1" applyAlignment="1">
      <alignment horizontal="left" vertical="top"/>
    </xf>
    <xf numFmtId="0" fontId="12" fillId="0" borderId="32" xfId="0" applyNumberFormat="1" applyFont="1" applyBorder="1" applyAlignment="1">
      <alignment horizontal="left" vertical="top"/>
    </xf>
    <xf numFmtId="0" fontId="12" fillId="0" borderId="33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34" xfId="0" applyNumberFormat="1" applyFont="1" applyBorder="1" applyAlignment="1">
      <alignment horizontal="left"/>
    </xf>
    <xf numFmtId="0" fontId="11" fillId="0" borderId="35" xfId="0" applyNumberFormat="1" applyFont="1" applyBorder="1" applyAlignment="1">
      <alignment horizontal="left"/>
    </xf>
    <xf numFmtId="0" fontId="11" fillId="0" borderId="36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 vertical="top"/>
    </xf>
    <xf numFmtId="0" fontId="18" fillId="0" borderId="37" xfId="0" applyNumberFormat="1" applyFont="1" applyBorder="1" applyAlignment="1">
      <alignment horizontal="center"/>
    </xf>
    <xf numFmtId="0" fontId="18" fillId="0" borderId="3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12" fillId="0" borderId="39" xfId="0" applyNumberFormat="1" applyFont="1" applyBorder="1" applyAlignment="1">
      <alignment horizontal="left"/>
    </xf>
    <xf numFmtId="0" fontId="12" fillId="0" borderId="40" xfId="0" applyNumberFormat="1" applyFont="1" applyBorder="1" applyAlignment="1">
      <alignment horizontal="left"/>
    </xf>
    <xf numFmtId="0" fontId="16" fillId="0" borderId="41" xfId="0" applyNumberFormat="1" applyFont="1" applyBorder="1" applyAlignment="1">
      <alignment horizontal="left"/>
    </xf>
    <xf numFmtId="0" fontId="81" fillId="0" borderId="0" xfId="70" applyFont="1">
      <alignment/>
      <protection/>
    </xf>
    <xf numFmtId="0" fontId="82" fillId="0" borderId="0" xfId="70" applyFont="1">
      <alignment/>
      <protection/>
    </xf>
    <xf numFmtId="0" fontId="82" fillId="46" borderId="0" xfId="70" applyFont="1" applyFill="1">
      <alignment/>
      <protection/>
    </xf>
    <xf numFmtId="0" fontId="83" fillId="47" borderId="28" xfId="70" applyFont="1" applyFill="1" applyBorder="1" applyAlignment="1">
      <alignment horizontal="center" vertical="center" wrapText="1"/>
      <protection/>
    </xf>
    <xf numFmtId="0" fontId="84" fillId="0" borderId="0" xfId="70" applyFont="1">
      <alignment/>
      <protection/>
    </xf>
    <xf numFmtId="0" fontId="82" fillId="47" borderId="28" xfId="70" applyFont="1" applyFill="1" applyBorder="1" applyAlignment="1">
      <alignment horizontal="center" vertical="center" wrapText="1"/>
      <protection/>
    </xf>
    <xf numFmtId="0" fontId="82" fillId="0" borderId="28" xfId="70" applyFont="1" applyBorder="1" applyAlignment="1">
      <alignment wrapText="1"/>
      <protection/>
    </xf>
    <xf numFmtId="0" fontId="82" fillId="0" borderId="28" xfId="70" applyFont="1" applyBorder="1" applyAlignment="1">
      <alignment horizontal="center" wrapText="1"/>
      <protection/>
    </xf>
    <xf numFmtId="3" fontId="10" fillId="0" borderId="28" xfId="70" applyNumberFormat="1" applyFont="1" applyBorder="1" applyAlignment="1">
      <alignment horizontal="center" wrapText="1"/>
      <protection/>
    </xf>
    <xf numFmtId="4" fontId="10" fillId="0" borderId="28" xfId="70" applyNumberFormat="1" applyFont="1" applyBorder="1" applyAlignment="1">
      <alignment horizontal="center" wrapText="1"/>
      <protection/>
    </xf>
    <xf numFmtId="3" fontId="85" fillId="46" borderId="28" xfId="70" applyNumberFormat="1" applyFont="1" applyFill="1" applyBorder="1">
      <alignment/>
      <protection/>
    </xf>
    <xf numFmtId="173" fontId="82" fillId="0" borderId="28" xfId="70" applyNumberFormat="1" applyFont="1" applyBorder="1">
      <alignment/>
      <protection/>
    </xf>
    <xf numFmtId="4" fontId="37" fillId="0" borderId="28" xfId="70" applyNumberFormat="1" applyFont="1" applyBorder="1" applyAlignment="1">
      <alignment wrapText="1"/>
      <protection/>
    </xf>
    <xf numFmtId="0" fontId="82" fillId="0" borderId="28" xfId="70" applyFont="1" applyBorder="1" applyAlignment="1">
      <alignment horizontal="center"/>
      <protection/>
    </xf>
    <xf numFmtId="4" fontId="82" fillId="3" borderId="28" xfId="70" applyNumberFormat="1" applyFont="1" applyFill="1" applyBorder="1">
      <alignment/>
      <protection/>
    </xf>
    <xf numFmtId="0" fontId="82" fillId="0" borderId="28" xfId="70" applyFont="1" applyBorder="1">
      <alignment/>
      <protection/>
    </xf>
    <xf numFmtId="4" fontId="86" fillId="3" borderId="28" xfId="70" applyNumberFormat="1" applyFont="1" applyFill="1" applyBorder="1" applyAlignment="1">
      <alignment/>
      <protection/>
    </xf>
    <xf numFmtId="0" fontId="83" fillId="0" borderId="42" xfId="70" applyFont="1" applyBorder="1" applyAlignment="1">
      <alignment horizontal="left" wrapText="1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8" fillId="0" borderId="0" xfId="70" applyFont="1">
      <alignment/>
      <protection/>
    </xf>
    <xf numFmtId="0" fontId="88" fillId="47" borderId="28" xfId="70" applyFont="1" applyFill="1" applyBorder="1" applyAlignment="1">
      <alignment horizontal="center" vertical="center" wrapText="1"/>
      <protection/>
    </xf>
    <xf numFmtId="0" fontId="37" fillId="0" borderId="42" xfId="70" applyFont="1" applyBorder="1" applyAlignment="1">
      <alignment horizontal="center" vertical="center" wrapText="1"/>
      <protection/>
    </xf>
    <xf numFmtId="4" fontId="82" fillId="3" borderId="28" xfId="70" applyNumberFormat="1" applyFont="1" applyFill="1" applyBorder="1" applyAlignment="1">
      <alignment horizontal="right"/>
      <protection/>
    </xf>
    <xf numFmtId="0" fontId="86" fillId="3" borderId="42" xfId="70" applyFont="1" applyFill="1" applyBorder="1" applyAlignment="1">
      <alignment horizontal="right" vertical="center"/>
      <protection/>
    </xf>
    <xf numFmtId="0" fontId="86" fillId="3" borderId="43" xfId="70" applyFont="1" applyFill="1" applyBorder="1" applyAlignment="1">
      <alignment horizontal="right" vertical="center"/>
      <protection/>
    </xf>
    <xf numFmtId="0" fontId="87" fillId="47" borderId="43" xfId="70" applyFont="1" applyFill="1" applyBorder="1" applyAlignment="1">
      <alignment horizontal="center" vertical="center" wrapText="1"/>
      <protection/>
    </xf>
    <xf numFmtId="0" fontId="83" fillId="47" borderId="42" xfId="70" applyFont="1" applyFill="1" applyBorder="1" applyAlignment="1">
      <alignment horizontal="center" vertical="center" wrapText="1"/>
      <protection/>
    </xf>
    <xf numFmtId="0" fontId="84" fillId="0" borderId="42" xfId="70" applyFont="1" applyBorder="1" applyAlignment="1">
      <alignment horizontal="left" wrapText="1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8" fillId="47" borderId="42" xfId="70" applyFont="1" applyFill="1" applyBorder="1" applyAlignment="1">
      <alignment horizontal="center" vertical="center" wrapText="1"/>
      <protection/>
    </xf>
    <xf numFmtId="0" fontId="89" fillId="0" borderId="28" xfId="70" applyFont="1" applyBorder="1" applyAlignment="1">
      <alignment wrapText="1"/>
      <protection/>
    </xf>
    <xf numFmtId="0" fontId="89" fillId="0" borderId="28" xfId="70" applyFont="1" applyBorder="1" applyAlignment="1">
      <alignment horizontal="center" wrapText="1"/>
      <protection/>
    </xf>
    <xf numFmtId="0" fontId="38" fillId="0" borderId="42" xfId="70" applyFont="1" applyBorder="1" applyAlignment="1">
      <alignment horizontal="center" wrapText="1"/>
      <protection/>
    </xf>
    <xf numFmtId="4" fontId="38" fillId="0" borderId="42" xfId="70" applyNumberFormat="1" applyFont="1" applyBorder="1" applyAlignment="1">
      <alignment horizontal="center" wrapText="1"/>
      <protection/>
    </xf>
    <xf numFmtId="4" fontId="89" fillId="3" borderId="28" xfId="70" applyNumberFormat="1" applyFont="1" applyFill="1" applyBorder="1">
      <alignment/>
      <protection/>
    </xf>
    <xf numFmtId="0" fontId="89" fillId="0" borderId="0" xfId="70" applyFont="1">
      <alignment/>
      <protection/>
    </xf>
    <xf numFmtId="4" fontId="37" fillId="0" borderId="42" xfId="70" applyNumberFormat="1" applyFont="1" applyBorder="1" applyAlignment="1">
      <alignment horizontal="center" wrapText="1"/>
      <protection/>
    </xf>
    <xf numFmtId="0" fontId="83" fillId="47" borderId="28" xfId="70" applyFont="1" applyFill="1" applyBorder="1" applyAlignment="1">
      <alignment horizontal="left" vertical="center" wrapText="1"/>
      <protection/>
    </xf>
    <xf numFmtId="0" fontId="88" fillId="0" borderId="42" xfId="70" applyFont="1" applyBorder="1" applyAlignment="1">
      <alignment horizontal="center" wrapText="1"/>
      <protection/>
    </xf>
    <xf numFmtId="0" fontId="88" fillId="0" borderId="0" xfId="70" applyFont="1" applyAlignment="1">
      <alignment horizontal="center"/>
      <protection/>
    </xf>
    <xf numFmtId="0" fontId="37" fillId="0" borderId="28" xfId="70" applyFont="1" applyBorder="1" applyAlignment="1">
      <alignment horizontal="center" vertical="center" wrapText="1"/>
      <protection/>
    </xf>
    <xf numFmtId="2" fontId="82" fillId="0" borderId="28" xfId="70" applyNumberFormat="1" applyFont="1" applyBorder="1">
      <alignment/>
      <protection/>
    </xf>
    <xf numFmtId="0" fontId="82" fillId="0" borderId="42" xfId="70" applyFont="1" applyBorder="1" applyAlignment="1">
      <alignment horizontal="center" wrapText="1"/>
      <protection/>
    </xf>
    <xf numFmtId="4" fontId="86" fillId="3" borderId="28" xfId="70" applyNumberFormat="1" applyFont="1" applyFill="1" applyBorder="1">
      <alignment/>
      <protection/>
    </xf>
    <xf numFmtId="2" fontId="82" fillId="0" borderId="28" xfId="70" applyNumberFormat="1" applyFont="1" applyBorder="1" applyAlignment="1">
      <alignment horizontal="center"/>
      <protection/>
    </xf>
    <xf numFmtId="0" fontId="37" fillId="0" borderId="42" xfId="70" applyFont="1" applyBorder="1" applyAlignment="1">
      <alignment horizontal="center" wrapText="1"/>
      <protection/>
    </xf>
    <xf numFmtId="2" fontId="89" fillId="0" borderId="28" xfId="70" applyNumberFormat="1" applyFont="1" applyBorder="1" applyAlignment="1">
      <alignment horizontal="center"/>
      <protection/>
    </xf>
    <xf numFmtId="16" fontId="82" fillId="0" borderId="28" xfId="70" applyNumberFormat="1" applyFont="1" applyBorder="1" applyAlignment="1">
      <alignment horizontal="center" wrapText="1"/>
      <protection/>
    </xf>
    <xf numFmtId="0" fontId="86" fillId="0" borderId="42" xfId="70" applyFont="1" applyBorder="1" applyAlignment="1">
      <alignment horizontal="left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6" fillId="47" borderId="28" xfId="70" applyFont="1" applyFill="1" applyBorder="1" applyAlignment="1">
      <alignment horizontal="center" vertical="center" wrapText="1"/>
      <protection/>
    </xf>
    <xf numFmtId="0" fontId="90" fillId="0" borderId="42" xfId="70" applyFont="1" applyBorder="1" applyAlignment="1">
      <alignment horizontal="left" wrapText="1"/>
      <protection/>
    </xf>
    <xf numFmtId="0" fontId="82" fillId="47" borderId="43" xfId="70" applyFont="1" applyFill="1" applyBorder="1" applyAlignment="1">
      <alignment horizontal="center" vertical="center" wrapText="1"/>
      <protection/>
    </xf>
    <xf numFmtId="0" fontId="38" fillId="0" borderId="28" xfId="70" applyFont="1" applyBorder="1" applyAlignment="1">
      <alignment horizontal="center" wrapText="1"/>
      <protection/>
    </xf>
    <xf numFmtId="0" fontId="82" fillId="0" borderId="42" xfId="70" applyFont="1" applyBorder="1" applyAlignment="1">
      <alignment wrapText="1"/>
      <protection/>
    </xf>
    <xf numFmtId="4" fontId="37" fillId="0" borderId="28" xfId="70" applyNumberFormat="1" applyFont="1" applyBorder="1" applyAlignment="1">
      <alignment horizontal="center" wrapText="1"/>
      <protection/>
    </xf>
    <xf numFmtId="172" fontId="37" fillId="0" borderId="28" xfId="70" applyNumberFormat="1" applyFont="1" applyBorder="1" applyAlignment="1">
      <alignment horizontal="center" wrapText="1"/>
      <protection/>
    </xf>
    <xf numFmtId="4" fontId="89" fillId="3" borderId="28" xfId="70" applyNumberFormat="1" applyFont="1" applyFill="1" applyBorder="1" applyAlignment="1">
      <alignment horizontal="right"/>
      <protection/>
    </xf>
    <xf numFmtId="0" fontId="91" fillId="0" borderId="42" xfId="70" applyFont="1" applyBorder="1" applyAlignment="1">
      <alignment horizontal="left" wrapText="1"/>
      <protection/>
    </xf>
    <xf numFmtId="0" fontId="92" fillId="47" borderId="42" xfId="70" applyFont="1" applyFill="1" applyBorder="1" applyAlignment="1">
      <alignment horizontal="center" vertical="center" wrapText="1"/>
      <protection/>
    </xf>
    <xf numFmtId="0" fontId="91" fillId="47" borderId="28" xfId="70" applyFont="1" applyFill="1" applyBorder="1" applyAlignment="1">
      <alignment horizontal="center" vertical="center" wrapText="1"/>
      <protection/>
    </xf>
    <xf numFmtId="0" fontId="93" fillId="0" borderId="0" xfId="70" applyFont="1">
      <alignment/>
      <protection/>
    </xf>
    <xf numFmtId="0" fontId="93" fillId="47" borderId="28" xfId="70" applyFont="1" applyFill="1" applyBorder="1" applyAlignment="1">
      <alignment horizontal="center" vertical="center" wrapText="1"/>
      <protection/>
    </xf>
    <xf numFmtId="0" fontId="88" fillId="46" borderId="0" xfId="70" applyFont="1" applyFill="1">
      <alignment/>
      <protection/>
    </xf>
    <xf numFmtId="0" fontId="88" fillId="0" borderId="31" xfId="70" applyFont="1" applyBorder="1">
      <alignment/>
      <protection/>
    </xf>
    <xf numFmtId="0" fontId="88" fillId="46" borderId="31" xfId="70" applyFont="1" applyFill="1" applyBorder="1">
      <alignment/>
      <protection/>
    </xf>
    <xf numFmtId="0" fontId="88" fillId="0" borderId="0" xfId="70" applyFont="1" applyAlignment="1">
      <alignment horizontal="right"/>
      <protection/>
    </xf>
    <xf numFmtId="0" fontId="94" fillId="0" borderId="0" xfId="70" applyFont="1" applyAlignment="1">
      <alignment horizontal="center"/>
      <protection/>
    </xf>
    <xf numFmtId="0" fontId="95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89" fillId="0" borderId="0" xfId="70" applyFont="1" applyBorder="1">
      <alignment/>
      <protection/>
    </xf>
    <xf numFmtId="0" fontId="89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5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5" fillId="46" borderId="28" xfId="0" applyNumberFormat="1" applyFont="1" applyFill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96" fillId="46" borderId="42" xfId="0" applyNumberFormat="1" applyFont="1" applyFill="1" applyBorder="1" applyAlignment="1" applyProtection="1">
      <alignment horizontal="center"/>
      <protection locked="0"/>
    </xf>
    <xf numFmtId="49" fontId="5" fillId="46" borderId="42" xfId="0" applyNumberFormat="1" applyFont="1" applyFill="1" applyBorder="1" applyAlignment="1" applyProtection="1">
      <alignment horizontal="center"/>
      <protection locked="0"/>
    </xf>
    <xf numFmtId="49" fontId="1" fillId="0" borderId="5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" fontId="82" fillId="0" borderId="0" xfId="70" applyNumberFormat="1" applyFo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3" fillId="47" borderId="28" xfId="70" applyFont="1" applyFill="1" applyBorder="1" applyAlignment="1">
      <alignment horizontal="center" vertical="center" wrapText="1"/>
      <protection/>
    </xf>
    <xf numFmtId="0" fontId="88" fillId="0" borderId="0" xfId="70" applyFont="1" applyAlignment="1">
      <alignment horizontal="center"/>
      <protection/>
    </xf>
    <xf numFmtId="0" fontId="48" fillId="0" borderId="0" xfId="71" applyFont="1">
      <alignment/>
      <protection/>
    </xf>
    <xf numFmtId="0" fontId="48" fillId="48" borderId="0" xfId="71" applyFont="1" applyFill="1">
      <alignment/>
      <protection/>
    </xf>
    <xf numFmtId="0" fontId="48" fillId="0" borderId="0" xfId="71" applyFont="1" applyAlignment="1">
      <alignment horizontal="right"/>
      <protection/>
    </xf>
    <xf numFmtId="0" fontId="44" fillId="0" borderId="0" xfId="71" applyFont="1">
      <alignment/>
      <protection/>
    </xf>
    <xf numFmtId="0" fontId="37" fillId="0" borderId="0" xfId="71" applyFont="1">
      <alignment/>
      <protection/>
    </xf>
    <xf numFmtId="0" fontId="37" fillId="48" borderId="0" xfId="71" applyFont="1" applyFill="1">
      <alignment/>
      <protection/>
    </xf>
    <xf numFmtId="0" fontId="46" fillId="0" borderId="42" xfId="71" applyFont="1" applyBorder="1" applyAlignment="1">
      <alignment horizontal="left" wrapText="1"/>
      <protection/>
    </xf>
    <xf numFmtId="0" fontId="46" fillId="0" borderId="43" xfId="71" applyFont="1" applyBorder="1" applyAlignment="1">
      <alignment horizontal="left" wrapText="1"/>
      <protection/>
    </xf>
    <xf numFmtId="0" fontId="46" fillId="0" borderId="53" xfId="71" applyFont="1" applyBorder="1" applyAlignment="1">
      <alignment horizontal="left" wrapText="1"/>
      <protection/>
    </xf>
    <xf numFmtId="0" fontId="45" fillId="0" borderId="42" xfId="71" applyFont="1" applyBorder="1" applyAlignment="1">
      <alignment horizontal="left" wrapText="1"/>
      <protection/>
    </xf>
    <xf numFmtId="0" fontId="47" fillId="35" borderId="42" xfId="71" applyFont="1" applyFill="1" applyBorder="1" applyAlignment="1">
      <alignment horizontal="center" vertical="center" wrapText="1"/>
      <protection/>
    </xf>
    <xf numFmtId="0" fontId="45" fillId="35" borderId="28" xfId="71" applyFont="1" applyFill="1" applyBorder="1" applyAlignment="1">
      <alignment horizontal="center" vertical="center" wrapText="1"/>
      <protection/>
    </xf>
    <xf numFmtId="0" fontId="48" fillId="35" borderId="28" xfId="71" applyFont="1" applyFill="1" applyBorder="1" applyAlignment="1">
      <alignment horizontal="center" vertical="center" wrapText="1"/>
      <protection/>
    </xf>
    <xf numFmtId="0" fontId="38" fillId="0" borderId="28" xfId="71" applyFont="1" applyBorder="1" applyAlignment="1">
      <alignment wrapText="1"/>
      <protection/>
    </xf>
    <xf numFmtId="0" fontId="38" fillId="0" borderId="28" xfId="71" applyFont="1" applyBorder="1" applyAlignment="1">
      <alignment horizontal="center" wrapText="1"/>
      <protection/>
    </xf>
    <xf numFmtId="4" fontId="38" fillId="41" borderId="28" xfId="71" applyNumberFormat="1" applyFont="1" applyFill="1" applyBorder="1" applyAlignment="1">
      <alignment horizontal="right"/>
      <protection/>
    </xf>
    <xf numFmtId="0" fontId="38" fillId="0" borderId="0" xfId="71" applyFont="1">
      <alignment/>
      <protection/>
    </xf>
    <xf numFmtId="0" fontId="37" fillId="0" borderId="28" xfId="71" applyFont="1" applyBorder="1" applyAlignment="1">
      <alignment wrapText="1"/>
      <protection/>
    </xf>
    <xf numFmtId="0" fontId="37" fillId="0" borderId="28" xfId="71" applyFont="1" applyBorder="1" applyAlignment="1">
      <alignment horizontal="center" wrapText="1"/>
      <protection/>
    </xf>
    <xf numFmtId="172" fontId="37" fillId="41" borderId="28" xfId="71" applyNumberFormat="1" applyFont="1" applyFill="1" applyBorder="1" applyAlignment="1">
      <alignment horizontal="right"/>
      <protection/>
    </xf>
    <xf numFmtId="0" fontId="46" fillId="41" borderId="42" xfId="71" applyFont="1" applyFill="1" applyBorder="1" applyAlignment="1">
      <alignment horizontal="right" vertical="center"/>
      <protection/>
    </xf>
    <xf numFmtId="0" fontId="46" fillId="41" borderId="43" xfId="71" applyFont="1" applyFill="1" applyBorder="1" applyAlignment="1">
      <alignment horizontal="right" vertical="center"/>
      <protection/>
    </xf>
    <xf numFmtId="3" fontId="46" fillId="41" borderId="28" xfId="71" applyNumberFormat="1" applyFont="1" applyFill="1" applyBorder="1" applyAlignment="1">
      <alignment/>
      <protection/>
    </xf>
    <xf numFmtId="0" fontId="48" fillId="0" borderId="31" xfId="71" applyFont="1" applyBorder="1">
      <alignment/>
      <protection/>
    </xf>
    <xf numFmtId="0" fontId="48" fillId="48" borderId="31" xfId="71" applyFont="1" applyFill="1" applyBorder="1">
      <alignment/>
      <protection/>
    </xf>
    <xf numFmtId="14" fontId="48" fillId="0" borderId="0" xfId="71" applyNumberFormat="1" applyFont="1">
      <alignment/>
      <protection/>
    </xf>
    <xf numFmtId="2" fontId="8" fillId="0" borderId="53" xfId="0" applyNumberFormat="1" applyFont="1" applyBorder="1" applyAlignment="1">
      <alignment vertical="center" wrapText="1"/>
    </xf>
    <xf numFmtId="1" fontId="8" fillId="0" borderId="53" xfId="0" applyNumberFormat="1" applyFont="1" applyBorder="1" applyAlignment="1">
      <alignment vertical="center" wrapText="1"/>
    </xf>
    <xf numFmtId="179" fontId="1" fillId="0" borderId="28" xfId="0" applyNumberFormat="1" applyFont="1" applyBorder="1" applyAlignment="1" applyProtection="1">
      <alignment horizontal="center"/>
      <protection locked="0"/>
    </xf>
    <xf numFmtId="14" fontId="88" fillId="0" borderId="0" xfId="70" applyNumberFormat="1" applyFont="1">
      <alignment/>
      <protection/>
    </xf>
    <xf numFmtId="0" fontId="86" fillId="3" borderId="43" xfId="70" applyFont="1" applyFill="1" applyBorder="1" applyAlignment="1">
      <alignment horizontal="right" vertical="center"/>
      <protection/>
    </xf>
    <xf numFmtId="0" fontId="86" fillId="3" borderId="42" xfId="70" applyFont="1" applyFill="1" applyBorder="1" applyAlignment="1">
      <alignment horizontal="right" vertical="center"/>
      <protection/>
    </xf>
    <xf numFmtId="0" fontId="83" fillId="47" borderId="28" xfId="70" applyFont="1" applyFill="1" applyBorder="1" applyAlignment="1">
      <alignment horizontal="center" vertical="center" wrapText="1"/>
      <protection/>
    </xf>
    <xf numFmtId="1" fontId="9" fillId="0" borderId="53" xfId="0" applyNumberFormat="1" applyFont="1" applyBorder="1" applyAlignment="1">
      <alignment vertical="center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52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61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 wrapText="1" indent="4"/>
      <protection locked="0"/>
    </xf>
    <xf numFmtId="0" fontId="1" fillId="0" borderId="28" xfId="0" applyNumberFormat="1" applyFont="1" applyBorder="1" applyAlignment="1" applyProtection="1">
      <alignment horizontal="left" indent="4"/>
      <protection locked="0"/>
    </xf>
    <xf numFmtId="0" fontId="1" fillId="0" borderId="42" xfId="0" applyNumberFormat="1" applyFont="1" applyBorder="1" applyAlignment="1" applyProtection="1">
      <alignment horizontal="left" indent="4"/>
      <protection locked="0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0" fontId="5" fillId="0" borderId="28" xfId="0" applyNumberFormat="1" applyFont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indent="3"/>
      <protection locked="0"/>
    </xf>
    <xf numFmtId="0" fontId="5" fillId="0" borderId="42" xfId="0" applyNumberFormat="1" applyFont="1" applyBorder="1" applyAlignment="1" applyProtection="1">
      <alignment horizontal="left" indent="3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indent="2"/>
      <protection locked="0"/>
    </xf>
    <xf numFmtId="0" fontId="5" fillId="0" borderId="42" xfId="0" applyNumberFormat="1" applyFont="1" applyBorder="1" applyAlignment="1" applyProtection="1">
      <alignment horizontal="left" indent="2"/>
      <protection locked="0"/>
    </xf>
    <xf numFmtId="4" fontId="1" fillId="0" borderId="61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56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62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63" xfId="0" applyNumberFormat="1" applyFont="1" applyBorder="1" applyAlignment="1" applyProtection="1">
      <alignment horizontal="center"/>
      <protection locked="0"/>
    </xf>
    <xf numFmtId="0" fontId="1" fillId="0" borderId="57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4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0" fontId="1" fillId="0" borderId="50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/>
    </xf>
    <xf numFmtId="4" fontId="1" fillId="0" borderId="5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6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0" fontId="1" fillId="0" borderId="5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1" fillId="0" borderId="68" xfId="0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left"/>
    </xf>
    <xf numFmtId="0" fontId="1" fillId="0" borderId="69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5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/>
    </xf>
    <xf numFmtId="49" fontId="1" fillId="0" borderId="7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49" fontId="1" fillId="0" borderId="7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49" fontId="5" fillId="0" borderId="71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66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0" fontId="1" fillId="0" borderId="66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49" fontId="1" fillId="0" borderId="4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2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4" fontId="1" fillId="0" borderId="52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/>
    </xf>
    <xf numFmtId="0" fontId="1" fillId="0" borderId="43" xfId="0" applyNumberFormat="1" applyFont="1" applyBorder="1" applyAlignment="1">
      <alignment horizontal="left"/>
    </xf>
    <xf numFmtId="4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62" xfId="0" applyNumberFormat="1" applyFont="1" applyBorder="1" applyAlignment="1">
      <alignment horizontal="left" indent="4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62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0" fontId="1" fillId="0" borderId="79" xfId="0" applyNumberFormat="1" applyFont="1" applyBorder="1" applyAlignment="1">
      <alignment horizontal="center"/>
    </xf>
    <xf numFmtId="0" fontId="1" fillId="0" borderId="80" xfId="0" applyNumberFormat="1" applyFont="1" applyBorder="1" applyAlignment="1">
      <alignment horizontal="center"/>
    </xf>
    <xf numFmtId="0" fontId="3" fillId="0" borderId="81" xfId="0" applyNumberFormat="1" applyFont="1" applyBorder="1" applyAlignment="1">
      <alignment horizontal="center" vertical="top"/>
    </xf>
    <xf numFmtId="0" fontId="3" fillId="0" borderId="8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49" fontId="12" fillId="0" borderId="31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left"/>
    </xf>
    <xf numFmtId="0" fontId="11" fillId="0" borderId="4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/>
    </xf>
    <xf numFmtId="0" fontId="18" fillId="0" borderId="83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8" fillId="0" borderId="41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49" fontId="12" fillId="0" borderId="71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center"/>
    </xf>
    <xf numFmtId="0" fontId="12" fillId="0" borderId="49" xfId="0" applyNumberFormat="1" applyFont="1" applyFill="1" applyBorder="1" applyAlignment="1">
      <alignment horizontal="center"/>
    </xf>
    <xf numFmtId="0" fontId="12" fillId="0" borderId="60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2" fontId="12" fillId="0" borderId="61" xfId="0" applyNumberFormat="1" applyFont="1" applyFill="1" applyBorder="1" applyAlignment="1">
      <alignment horizontal="center" vertical="center"/>
    </xf>
    <xf numFmtId="2" fontId="12" fillId="0" borderId="48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2" fontId="12" fillId="0" borderId="59" xfId="0" applyNumberFormat="1" applyFont="1" applyFill="1" applyBorder="1" applyAlignment="1">
      <alignment horizontal="center" vertical="center"/>
    </xf>
    <xf numFmtId="49" fontId="12" fillId="0" borderId="84" xfId="0" applyNumberFormat="1" applyFont="1" applyBorder="1" applyAlignment="1">
      <alignment horizontal="center" vertical="center"/>
    </xf>
    <xf numFmtId="2" fontId="12" fillId="0" borderId="84" xfId="0" applyNumberFormat="1" applyFont="1" applyFill="1" applyBorder="1" applyAlignment="1">
      <alignment horizontal="center" vertical="center"/>
    </xf>
    <xf numFmtId="2" fontId="12" fillId="0" borderId="85" xfId="0" applyNumberFormat="1" applyFont="1" applyFill="1" applyBorder="1" applyAlignment="1">
      <alignment horizontal="center" vertical="center"/>
    </xf>
    <xf numFmtId="2" fontId="12" fillId="0" borderId="86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/>
    </xf>
    <xf numFmtId="2" fontId="12" fillId="0" borderId="29" xfId="0" applyNumberFormat="1" applyFont="1" applyFill="1" applyBorder="1" applyAlignment="1">
      <alignment horizontal="center"/>
    </xf>
    <xf numFmtId="2" fontId="12" fillId="0" borderId="87" xfId="0" applyNumberFormat="1" applyFont="1" applyFill="1" applyBorder="1" applyAlignment="1">
      <alignment horizontal="center"/>
    </xf>
    <xf numFmtId="0" fontId="51" fillId="0" borderId="53" xfId="0" applyNumberFormat="1" applyFont="1" applyFill="1" applyBorder="1" applyAlignment="1">
      <alignment horizontal="center" wrapText="1"/>
    </xf>
    <xf numFmtId="0" fontId="51" fillId="0" borderId="28" xfId="0" applyNumberFormat="1" applyFont="1" applyFill="1" applyBorder="1" applyAlignment="1">
      <alignment horizontal="center" wrapText="1"/>
    </xf>
    <xf numFmtId="0" fontId="51" fillId="0" borderId="42" xfId="0" applyNumberFormat="1" applyFont="1" applyFill="1" applyBorder="1" applyAlignment="1">
      <alignment horizontal="center" wrapText="1"/>
    </xf>
    <xf numFmtId="49" fontId="12" fillId="0" borderId="48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59" xfId="0" applyNumberFormat="1" applyFont="1" applyFill="1" applyBorder="1" applyAlignment="1">
      <alignment horizontal="center" vertical="center"/>
    </xf>
    <xf numFmtId="49" fontId="36" fillId="0" borderId="84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/>
    </xf>
    <xf numFmtId="0" fontId="12" fillId="0" borderId="84" xfId="0" applyNumberFormat="1" applyFont="1" applyBorder="1" applyAlignment="1">
      <alignment horizontal="center" vertical="top"/>
    </xf>
    <xf numFmtId="0" fontId="12" fillId="0" borderId="52" xfId="0" applyNumberFormat="1" applyFont="1" applyBorder="1" applyAlignment="1">
      <alignment horizontal="center" vertical="top"/>
    </xf>
    <xf numFmtId="49" fontId="12" fillId="0" borderId="46" xfId="0" applyNumberFormat="1" applyFont="1" applyFill="1" applyBorder="1" applyAlignment="1">
      <alignment horizontal="center"/>
    </xf>
    <xf numFmtId="49" fontId="36" fillId="0" borderId="29" xfId="0" applyNumberFormat="1" applyFont="1" applyFill="1" applyBorder="1" applyAlignment="1">
      <alignment horizontal="center"/>
    </xf>
    <xf numFmtId="0" fontId="12" fillId="0" borderId="53" xfId="0" applyNumberFormat="1" applyFont="1" applyBorder="1" applyAlignment="1">
      <alignment horizontal="center" vertical="top"/>
    </xf>
    <xf numFmtId="0" fontId="12" fillId="0" borderId="28" xfId="0" applyNumberFormat="1" applyFont="1" applyBorder="1" applyAlignment="1">
      <alignment horizontal="center" vertical="top"/>
    </xf>
    <xf numFmtId="0" fontId="12" fillId="0" borderId="57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 vertical="top"/>
    </xf>
    <xf numFmtId="0" fontId="12" fillId="0" borderId="43" xfId="0" applyNumberFormat="1" applyFont="1" applyBorder="1" applyAlignment="1">
      <alignment horizontal="center" vertical="top"/>
    </xf>
    <xf numFmtId="49" fontId="12" fillId="0" borderId="48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60" xfId="0" applyNumberFormat="1" applyFont="1" applyFill="1" applyBorder="1" applyAlignment="1">
      <alignment horizontal="center"/>
    </xf>
    <xf numFmtId="2" fontId="12" fillId="0" borderId="88" xfId="0" applyNumberFormat="1" applyFont="1" applyFill="1" applyBorder="1" applyAlignment="1">
      <alignment horizontal="center" vertical="center"/>
    </xf>
    <xf numFmtId="2" fontId="12" fillId="0" borderId="89" xfId="0" applyNumberFormat="1" applyFont="1" applyFill="1" applyBorder="1" applyAlignment="1">
      <alignment horizontal="center" vertical="center"/>
    </xf>
    <xf numFmtId="2" fontId="12" fillId="0" borderId="90" xfId="0" applyNumberFormat="1" applyFont="1" applyFill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 wrapText="1"/>
    </xf>
    <xf numFmtId="0" fontId="35" fillId="0" borderId="28" xfId="0" applyNumberFormat="1" applyFont="1" applyBorder="1" applyAlignment="1">
      <alignment horizontal="center" vertical="center" wrapText="1"/>
    </xf>
    <xf numFmtId="0" fontId="35" fillId="0" borderId="28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/>
    </xf>
    <xf numFmtId="0" fontId="12" fillId="0" borderId="56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31" xfId="0" applyNumberFormat="1" applyFont="1" applyFill="1" applyBorder="1" applyAlignment="1">
      <alignment horizontal="left" wrapText="1"/>
    </xf>
    <xf numFmtId="49" fontId="12" fillId="0" borderId="75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58" xfId="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center"/>
    </xf>
    <xf numFmtId="49" fontId="12" fillId="0" borderId="63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6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2" fillId="0" borderId="9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92" xfId="0" applyNumberFormat="1" applyFont="1" applyFill="1" applyBorder="1" applyAlignment="1">
      <alignment horizontal="center"/>
    </xf>
    <xf numFmtId="49" fontId="17" fillId="0" borderId="93" xfId="0" applyNumberFormat="1" applyFont="1" applyFill="1" applyBorder="1" applyAlignment="1">
      <alignment horizontal="center" vertical="center"/>
    </xf>
    <xf numFmtId="49" fontId="17" fillId="0" borderId="94" xfId="0" applyNumberFormat="1" applyFont="1" applyFill="1" applyBorder="1" applyAlignment="1">
      <alignment horizontal="center" vertical="center"/>
    </xf>
    <xf numFmtId="49" fontId="17" fillId="0" borderId="95" xfId="0" applyNumberFormat="1" applyFont="1" applyFill="1" applyBorder="1" applyAlignment="1">
      <alignment horizontal="center" vertical="center"/>
    </xf>
    <xf numFmtId="49" fontId="17" fillId="0" borderId="77" xfId="0" applyNumberFormat="1" applyFont="1" applyFill="1" applyBorder="1" applyAlignment="1">
      <alignment horizontal="center" vertical="center"/>
    </xf>
    <xf numFmtId="49" fontId="17" fillId="0" borderId="73" xfId="0" applyNumberFormat="1" applyFont="1" applyFill="1" applyBorder="1" applyAlignment="1">
      <alignment horizontal="center" vertical="center"/>
    </xf>
    <xf numFmtId="49" fontId="17" fillId="0" borderId="78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49" fontId="15" fillId="0" borderId="31" xfId="0" applyNumberFormat="1" applyFont="1" applyFill="1" applyBorder="1" applyAlignment="1">
      <alignment horizontal="left"/>
    </xf>
    <xf numFmtId="49" fontId="12" fillId="0" borderId="52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8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 wrapText="1"/>
    </xf>
    <xf numFmtId="4" fontId="89" fillId="0" borderId="28" xfId="70" applyNumberFormat="1" applyFont="1" applyBorder="1" applyAlignment="1">
      <alignment horizontal="center"/>
      <protection/>
    </xf>
    <xf numFmtId="0" fontId="88" fillId="0" borderId="44" xfId="70" applyFont="1" applyBorder="1" applyAlignment="1">
      <alignment horizontal="center"/>
      <protection/>
    </xf>
    <xf numFmtId="0" fontId="88" fillId="0" borderId="0" xfId="70" applyFont="1" applyAlignment="1">
      <alignment horizontal="center"/>
      <protection/>
    </xf>
    <xf numFmtId="0" fontId="88" fillId="46" borderId="44" xfId="70" applyFont="1" applyFill="1" applyBorder="1" applyAlignment="1">
      <alignment horizontal="center"/>
      <protection/>
    </xf>
    <xf numFmtId="0" fontId="37" fillId="0" borderId="42" xfId="70" applyFont="1" applyBorder="1" applyAlignment="1">
      <alignment horizontal="center" vertical="center" wrapText="1"/>
      <protection/>
    </xf>
    <xf numFmtId="0" fontId="37" fillId="0" borderId="53" xfId="70" applyFont="1" applyBorder="1" applyAlignment="1">
      <alignment horizontal="center" vertical="center" wrapText="1"/>
      <protection/>
    </xf>
    <xf numFmtId="4" fontId="10" fillId="0" borderId="42" xfId="70" applyNumberFormat="1" applyFont="1" applyBorder="1" applyAlignment="1">
      <alignment horizontal="center" wrapText="1"/>
      <protection/>
    </xf>
    <xf numFmtId="4" fontId="10" fillId="0" borderId="53" xfId="70" applyNumberFormat="1" applyFont="1" applyBorder="1" applyAlignment="1">
      <alignment horizontal="center" wrapText="1"/>
      <protection/>
    </xf>
    <xf numFmtId="3" fontId="10" fillId="0" borderId="42" xfId="70" applyNumberFormat="1" applyFont="1" applyBorder="1" applyAlignment="1">
      <alignment horizontal="center" wrapText="1"/>
      <protection/>
    </xf>
    <xf numFmtId="3" fontId="10" fillId="0" borderId="53" xfId="70" applyNumberFormat="1" applyFont="1" applyBorder="1" applyAlignment="1">
      <alignment horizontal="center" wrapText="1"/>
      <protection/>
    </xf>
    <xf numFmtId="0" fontId="86" fillId="3" borderId="43" xfId="70" applyFont="1" applyFill="1" applyBorder="1" applyAlignment="1">
      <alignment horizontal="right" vertical="center"/>
      <protection/>
    </xf>
    <xf numFmtId="0" fontId="86" fillId="3" borderId="53" xfId="70" applyFont="1" applyFill="1" applyBorder="1" applyAlignment="1">
      <alignment horizontal="right" vertical="center"/>
      <protection/>
    </xf>
    <xf numFmtId="0" fontId="42" fillId="0" borderId="28" xfId="0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2" fillId="0" borderId="28" xfId="70" applyNumberFormat="1" applyFont="1" applyBorder="1" applyAlignment="1">
      <alignment horizontal="center"/>
      <protection/>
    </xf>
    <xf numFmtId="2" fontId="82" fillId="0" borderId="28" xfId="70" applyNumberFormat="1" applyFont="1" applyBorder="1" applyAlignment="1">
      <alignment horizontal="center"/>
      <protection/>
    </xf>
    <xf numFmtId="0" fontId="41" fillId="0" borderId="44" xfId="70" applyFont="1" applyBorder="1" applyAlignment="1">
      <alignment horizontal="right" vertical="center"/>
      <protection/>
    </xf>
    <xf numFmtId="0" fontId="41" fillId="0" borderId="56" xfId="70" applyFont="1" applyBorder="1" applyAlignment="1">
      <alignment horizontal="right" vertical="center"/>
      <protection/>
    </xf>
    <xf numFmtId="0" fontId="88" fillId="47" borderId="42" xfId="70" applyFont="1" applyFill="1" applyBorder="1" applyAlignment="1">
      <alignment horizontal="center" vertical="center" wrapText="1"/>
      <protection/>
    </xf>
    <xf numFmtId="0" fontId="88" fillId="47" borderId="53" xfId="70" applyFont="1" applyFill="1" applyBorder="1" applyAlignment="1">
      <alignment horizontal="center" vertical="center" wrapText="1"/>
      <protection/>
    </xf>
    <xf numFmtId="0" fontId="86" fillId="0" borderId="42" xfId="70" applyFont="1" applyBorder="1" applyAlignment="1">
      <alignment horizontal="left" wrapText="1"/>
      <protection/>
    </xf>
    <xf numFmtId="0" fontId="86" fillId="0" borderId="43" xfId="70" applyFont="1" applyBorder="1" applyAlignment="1">
      <alignment horizontal="left" wrapText="1"/>
      <protection/>
    </xf>
    <xf numFmtId="0" fontId="86" fillId="0" borderId="53" xfId="70" applyFont="1" applyBorder="1" applyAlignment="1">
      <alignment horizontal="left" wrapText="1"/>
      <protection/>
    </xf>
    <xf numFmtId="0" fontId="83" fillId="47" borderId="42" xfId="70" applyFont="1" applyFill="1" applyBorder="1" applyAlignment="1">
      <alignment horizontal="center" vertical="center" wrapText="1"/>
      <protection/>
    </xf>
    <xf numFmtId="0" fontId="83" fillId="47" borderId="53" xfId="70" applyFont="1" applyFill="1" applyBorder="1" applyAlignment="1">
      <alignment horizontal="center" vertical="center" wrapText="1"/>
      <protection/>
    </xf>
    <xf numFmtId="0" fontId="82" fillId="0" borderId="42" xfId="70" applyFont="1" applyBorder="1" applyAlignment="1">
      <alignment horizontal="left" wrapText="1"/>
      <protection/>
    </xf>
    <xf numFmtId="0" fontId="82" fillId="0" borderId="53" xfId="70" applyFont="1" applyBorder="1" applyAlignment="1">
      <alignment horizontal="left" wrapText="1"/>
      <protection/>
    </xf>
    <xf numFmtId="0" fontId="37" fillId="0" borderId="42" xfId="70" applyFont="1" applyBorder="1" applyAlignment="1">
      <alignment horizontal="center" wrapText="1"/>
      <protection/>
    </xf>
    <xf numFmtId="0" fontId="37" fillId="0" borderId="53" xfId="70" applyFont="1" applyBorder="1" applyAlignment="1">
      <alignment horizontal="center" wrapText="1"/>
      <protection/>
    </xf>
    <xf numFmtId="0" fontId="86" fillId="3" borderId="42" xfId="70" applyFont="1" applyFill="1" applyBorder="1" applyAlignment="1">
      <alignment horizontal="right" vertical="center"/>
      <protection/>
    </xf>
    <xf numFmtId="0" fontId="83" fillId="47" borderId="28" xfId="70" applyFont="1" applyFill="1" applyBorder="1" applyAlignment="1">
      <alignment horizontal="center" vertical="center" wrapText="1"/>
      <protection/>
    </xf>
    <xf numFmtId="0" fontId="82" fillId="0" borderId="42" xfId="70" applyFont="1" applyBorder="1" applyAlignment="1">
      <alignment horizontal="center"/>
      <protection/>
    </xf>
    <xf numFmtId="0" fontId="82" fillId="0" borderId="53" xfId="70" applyFont="1" applyBorder="1" applyAlignment="1">
      <alignment horizontal="center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9" fillId="0" borderId="42" xfId="70" applyFont="1" applyBorder="1" applyAlignment="1">
      <alignment horizontal="left" wrapText="1"/>
      <protection/>
    </xf>
    <xf numFmtId="0" fontId="89" fillId="0" borderId="43" xfId="70" applyFont="1" applyBorder="1" applyAlignment="1">
      <alignment horizontal="left" wrapText="1"/>
      <protection/>
    </xf>
    <xf numFmtId="0" fontId="89" fillId="0" borderId="53" xfId="70" applyFont="1" applyBorder="1" applyAlignment="1">
      <alignment horizontal="left" wrapText="1"/>
      <protection/>
    </xf>
    <xf numFmtId="172" fontId="38" fillId="0" borderId="42" xfId="70" applyNumberFormat="1" applyFont="1" applyBorder="1" applyAlignment="1">
      <alignment horizontal="center" wrapText="1"/>
      <protection/>
    </xf>
    <xf numFmtId="172" fontId="38" fillId="0" borderId="53" xfId="70" applyNumberFormat="1" applyFont="1" applyBorder="1" applyAlignment="1">
      <alignment horizontal="center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4" fontId="37" fillId="0" borderId="42" xfId="70" applyNumberFormat="1" applyFont="1" applyBorder="1" applyAlignment="1">
      <alignment horizontal="center" vertical="center" wrapText="1"/>
      <protection/>
    </xf>
    <xf numFmtId="4" fontId="37" fillId="0" borderId="43" xfId="70" applyNumberFormat="1" applyFont="1" applyBorder="1" applyAlignment="1">
      <alignment horizontal="center" vertical="center" wrapText="1"/>
      <protection/>
    </xf>
    <xf numFmtId="4" fontId="37" fillId="0" borderId="53" xfId="70" applyNumberFormat="1" applyFont="1" applyBorder="1" applyAlignment="1">
      <alignment horizontal="center" vertical="center" wrapText="1"/>
      <protection/>
    </xf>
    <xf numFmtId="0" fontId="82" fillId="0" borderId="43" xfId="70" applyFont="1" applyBorder="1" applyAlignment="1">
      <alignment horizontal="left" wrapText="1"/>
      <protection/>
    </xf>
    <xf numFmtId="172" fontId="37" fillId="0" borderId="42" xfId="70" applyNumberFormat="1" applyFont="1" applyBorder="1" applyAlignment="1">
      <alignment horizontal="center" wrapText="1"/>
      <protection/>
    </xf>
    <xf numFmtId="172" fontId="37" fillId="0" borderId="53" xfId="70" applyNumberFormat="1" applyFont="1" applyBorder="1" applyAlignment="1">
      <alignment horizontal="center" wrapText="1"/>
      <protection/>
    </xf>
    <xf numFmtId="4" fontId="38" fillId="0" borderId="42" xfId="70" applyNumberFormat="1" applyFont="1" applyBorder="1" applyAlignment="1">
      <alignment horizontal="center" wrapText="1"/>
      <protection/>
    </xf>
    <xf numFmtId="4" fontId="38" fillId="0" borderId="53" xfId="70" applyNumberFormat="1" applyFont="1" applyBorder="1" applyAlignment="1">
      <alignment horizontal="center" wrapText="1"/>
      <protection/>
    </xf>
    <xf numFmtId="0" fontId="83" fillId="47" borderId="27" xfId="70" applyFont="1" applyFill="1" applyBorder="1" applyAlignment="1">
      <alignment horizontal="center" vertical="center" wrapText="1"/>
      <protection/>
    </xf>
    <xf numFmtId="0" fontId="83" fillId="47" borderId="30" xfId="70" applyFont="1" applyFill="1" applyBorder="1" applyAlignment="1">
      <alignment horizontal="center" vertical="center" wrapText="1"/>
      <protection/>
    </xf>
    <xf numFmtId="0" fontId="83" fillId="47" borderId="42" xfId="0" applyFont="1" applyFill="1" applyBorder="1" applyAlignment="1">
      <alignment horizontal="center" vertical="center" wrapText="1"/>
    </xf>
    <xf numFmtId="0" fontId="83" fillId="47" borderId="43" xfId="0" applyFont="1" applyFill="1" applyBorder="1" applyAlignment="1">
      <alignment horizontal="center" vertical="center" wrapText="1"/>
    </xf>
    <xf numFmtId="0" fontId="83" fillId="47" borderId="53" xfId="0" applyFont="1" applyFill="1" applyBorder="1" applyAlignment="1">
      <alignment horizontal="center" vertical="center" wrapText="1"/>
    </xf>
    <xf numFmtId="0" fontId="94" fillId="0" borderId="0" xfId="70" applyFont="1" applyAlignment="1">
      <alignment horizontal="center"/>
      <protection/>
    </xf>
    <xf numFmtId="0" fontId="95" fillId="0" borderId="31" xfId="70" applyFont="1" applyBorder="1" applyAlignment="1">
      <alignment horizontal="center" wrapText="1"/>
      <protection/>
    </xf>
    <xf numFmtId="0" fontId="95" fillId="0" borderId="31" xfId="70" applyFont="1" applyBorder="1" applyAlignment="1">
      <alignment horizontal="center"/>
      <protection/>
    </xf>
    <xf numFmtId="0" fontId="86" fillId="0" borderId="31" xfId="70" applyFont="1" applyBorder="1" applyAlignment="1">
      <alignment horizontal="left" wrapText="1"/>
      <protection/>
    </xf>
    <xf numFmtId="0" fontId="83" fillId="47" borderId="57" xfId="70" applyFont="1" applyFill="1" applyBorder="1" applyAlignment="1">
      <alignment horizontal="center" vertical="center" wrapText="1"/>
      <protection/>
    </xf>
    <xf numFmtId="0" fontId="83" fillId="47" borderId="96" xfId="70" applyFont="1" applyFill="1" applyBorder="1" applyAlignment="1">
      <alignment horizontal="center" vertical="center" wrapText="1"/>
      <protection/>
    </xf>
    <xf numFmtId="0" fontId="83" fillId="47" borderId="50" xfId="70" applyFont="1" applyFill="1" applyBorder="1" applyAlignment="1">
      <alignment horizontal="center" vertical="center" wrapText="1"/>
      <protection/>
    </xf>
    <xf numFmtId="0" fontId="97" fillId="0" borderId="43" xfId="0" applyFont="1" applyBorder="1" applyAlignment="1">
      <alignment horizontal="center" vertical="center" wrapText="1"/>
    </xf>
    <xf numFmtId="0" fontId="97" fillId="0" borderId="53" xfId="0" applyFont="1" applyBorder="1" applyAlignment="1">
      <alignment horizontal="center" vertical="center" wrapText="1"/>
    </xf>
    <xf numFmtId="0" fontId="97" fillId="0" borderId="96" xfId="0" applyFont="1" applyBorder="1" applyAlignment="1">
      <alignment horizontal="center" vertical="center" wrapText="1"/>
    </xf>
    <xf numFmtId="0" fontId="97" fillId="0" borderId="50" xfId="0" applyFont="1" applyBorder="1" applyAlignment="1">
      <alignment horizontal="center" vertical="center" wrapText="1"/>
    </xf>
    <xf numFmtId="0" fontId="37" fillId="0" borderId="42" xfId="70" applyFont="1" applyBorder="1" applyAlignment="1">
      <alignment horizontal="left" vertical="center" wrapText="1"/>
      <protection/>
    </xf>
    <xf numFmtId="0" fontId="37" fillId="0" borderId="53" xfId="70" applyFont="1" applyBorder="1" applyAlignment="1">
      <alignment horizontal="left" vertical="center" wrapText="1"/>
      <protection/>
    </xf>
    <xf numFmtId="0" fontId="93" fillId="47" borderId="42" xfId="70" applyFont="1" applyFill="1" applyBorder="1" applyAlignment="1">
      <alignment horizontal="center" vertical="center" wrapText="1"/>
      <protection/>
    </xf>
    <xf numFmtId="0" fontId="93" fillId="47" borderId="53" xfId="70" applyFont="1" applyFill="1" applyBorder="1" applyAlignment="1">
      <alignment horizontal="center" vertical="center" wrapText="1"/>
      <protection/>
    </xf>
    <xf numFmtId="0" fontId="91" fillId="47" borderId="42" xfId="70" applyFont="1" applyFill="1" applyBorder="1" applyAlignment="1">
      <alignment horizontal="center" vertical="center" wrapText="1"/>
      <protection/>
    </xf>
    <xf numFmtId="0" fontId="91" fillId="47" borderId="53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53" xfId="70" applyFont="1" applyBorder="1" applyAlignment="1">
      <alignment horizontal="center" wrapText="1"/>
      <protection/>
    </xf>
    <xf numFmtId="4" fontId="40" fillId="0" borderId="42" xfId="70" applyNumberFormat="1" applyFont="1" applyBorder="1" applyAlignment="1">
      <alignment horizontal="center" wrapText="1"/>
      <protection/>
    </xf>
    <xf numFmtId="4" fontId="40" fillId="0" borderId="53" xfId="70" applyNumberFormat="1" applyFont="1" applyBorder="1" applyAlignment="1">
      <alignment horizontal="center" wrapText="1"/>
      <protection/>
    </xf>
    <xf numFmtId="3" fontId="40" fillId="0" borderId="42" xfId="70" applyNumberFormat="1" applyFont="1" applyBorder="1" applyAlignment="1">
      <alignment horizontal="center" wrapText="1"/>
      <protection/>
    </xf>
    <xf numFmtId="3" fontId="40" fillId="0" borderId="53" xfId="70" applyNumberFormat="1" applyFont="1" applyBorder="1" applyAlignment="1">
      <alignment horizontal="center" wrapText="1"/>
      <protection/>
    </xf>
    <xf numFmtId="0" fontId="82" fillId="0" borderId="42" xfId="70" applyFont="1" applyBorder="1" applyAlignment="1">
      <alignment wrapText="1"/>
      <protection/>
    </xf>
    <xf numFmtId="0" fontId="82" fillId="0" borderId="43" xfId="70" applyFont="1" applyBorder="1" applyAlignment="1">
      <alignment wrapText="1"/>
      <protection/>
    </xf>
    <xf numFmtId="0" fontId="82" fillId="0" borderId="53" xfId="70" applyFont="1" applyBorder="1" applyAlignment="1">
      <alignment wrapText="1"/>
      <protection/>
    </xf>
    <xf numFmtId="172" fontId="37" fillId="0" borderId="28" xfId="70" applyNumberFormat="1" applyFont="1" applyBorder="1" applyAlignment="1">
      <alignment horizontal="center" wrapText="1"/>
      <protection/>
    </xf>
    <xf numFmtId="4" fontId="37" fillId="0" borderId="28" xfId="70" applyNumberFormat="1" applyFont="1" applyBorder="1" applyAlignment="1">
      <alignment horizontal="center" wrapText="1"/>
      <protection/>
    </xf>
    <xf numFmtId="0" fontId="89" fillId="0" borderId="42" xfId="70" applyFont="1" applyBorder="1" applyAlignment="1">
      <alignment wrapText="1"/>
      <protection/>
    </xf>
    <xf numFmtId="0" fontId="89" fillId="0" borderId="43" xfId="70" applyFont="1" applyBorder="1" applyAlignment="1">
      <alignment wrapText="1"/>
      <protection/>
    </xf>
    <xf numFmtId="0" fontId="89" fillId="0" borderId="53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0" fontId="86" fillId="47" borderId="42" xfId="70" applyFont="1" applyFill="1" applyBorder="1" applyAlignment="1">
      <alignment horizontal="center" vertical="center" wrapText="1"/>
      <protection/>
    </xf>
    <xf numFmtId="0" fontId="86" fillId="47" borderId="43" xfId="70" applyFont="1" applyFill="1" applyBorder="1" applyAlignment="1">
      <alignment horizontal="center" vertical="center" wrapText="1"/>
      <protection/>
    </xf>
    <xf numFmtId="0" fontId="86" fillId="47" borderId="53" xfId="70" applyFont="1" applyFill="1" applyBorder="1" applyAlignment="1">
      <alignment horizontal="center" vertical="center" wrapText="1"/>
      <protection/>
    </xf>
    <xf numFmtId="0" fontId="86" fillId="47" borderId="28" xfId="70" applyFont="1" applyFill="1" applyBorder="1" applyAlignment="1">
      <alignment horizontal="center" vertical="center" wrapText="1"/>
      <protection/>
    </xf>
    <xf numFmtId="0" fontId="82" fillId="47" borderId="42" xfId="70" applyFont="1" applyFill="1" applyBorder="1" applyAlignment="1">
      <alignment horizontal="center" vertical="center" wrapText="1"/>
      <protection/>
    </xf>
    <xf numFmtId="0" fontId="82" fillId="47" borderId="43" xfId="70" applyFont="1" applyFill="1" applyBorder="1" applyAlignment="1">
      <alignment horizontal="center" vertical="center" wrapText="1"/>
      <protection/>
    </xf>
    <xf numFmtId="0" fontId="82" fillId="47" borderId="53" xfId="70" applyFont="1" applyFill="1" applyBorder="1" applyAlignment="1">
      <alignment horizontal="center" vertical="center" wrapText="1"/>
      <protection/>
    </xf>
    <xf numFmtId="0" fontId="89" fillId="0" borderId="42" xfId="70" applyFont="1" applyBorder="1" applyAlignment="1">
      <alignment horizontal="center" wrapText="1"/>
      <protection/>
    </xf>
    <xf numFmtId="0" fontId="89" fillId="0" borderId="53" xfId="70" applyFont="1" applyBorder="1" applyAlignment="1">
      <alignment horizontal="center" wrapText="1"/>
      <protection/>
    </xf>
    <xf numFmtId="2" fontId="89" fillId="0" borderId="42" xfId="70" applyNumberFormat="1" applyFont="1" applyBorder="1" applyAlignment="1">
      <alignment horizontal="center"/>
      <protection/>
    </xf>
    <xf numFmtId="2" fontId="89" fillId="0" borderId="53" xfId="70" applyNumberFormat="1" applyFont="1" applyBorder="1" applyAlignment="1">
      <alignment horizontal="center"/>
      <protection/>
    </xf>
    <xf numFmtId="0" fontId="82" fillId="0" borderId="42" xfId="70" applyFont="1" applyBorder="1" applyAlignment="1">
      <alignment horizontal="left"/>
      <protection/>
    </xf>
    <xf numFmtId="0" fontId="82" fillId="0" borderId="53" xfId="70" applyFont="1" applyBorder="1" applyAlignment="1">
      <alignment horizontal="left"/>
      <protection/>
    </xf>
    <xf numFmtId="3" fontId="10" fillId="0" borderId="43" xfId="70" applyNumberFormat="1" applyFont="1" applyBorder="1" applyAlignment="1">
      <alignment horizontal="center" wrapText="1"/>
      <protection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4" fontId="9" fillId="0" borderId="42" xfId="0" applyNumberFormat="1" applyFont="1" applyBorder="1" applyAlignment="1">
      <alignment horizontal="center" vertical="center" wrapText="1"/>
    </xf>
    <xf numFmtId="4" fontId="9" fillId="0" borderId="43" xfId="0" applyNumberFormat="1" applyFont="1" applyBorder="1" applyAlignment="1">
      <alignment horizontal="center" vertical="center" wrapText="1"/>
    </xf>
    <xf numFmtId="4" fontId="9" fillId="0" borderId="53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89" fillId="0" borderId="28" xfId="70" applyNumberFormat="1" applyFont="1" applyBorder="1" applyAlignment="1">
      <alignment horizontal="center"/>
      <protection/>
    </xf>
    <xf numFmtId="0" fontId="89" fillId="0" borderId="0" xfId="70" applyFont="1" applyAlignment="1">
      <alignment horizontal="left" wrapText="1"/>
      <protection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53" xfId="0" applyNumberFormat="1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2" fontId="9" fillId="0" borderId="53" xfId="0" applyNumberFormat="1" applyFont="1" applyBorder="1" applyAlignment="1">
      <alignment horizontal="center" vertical="center" wrapText="1"/>
    </xf>
    <xf numFmtId="4" fontId="42" fillId="0" borderId="42" xfId="0" applyNumberFormat="1" applyFont="1" applyBorder="1" applyAlignment="1">
      <alignment horizontal="center" vertical="center" wrapText="1"/>
    </xf>
    <xf numFmtId="4" fontId="42" fillId="0" borderId="43" xfId="0" applyNumberFormat="1" applyFont="1" applyBorder="1" applyAlignment="1">
      <alignment horizontal="center" vertical="center" wrapText="1"/>
    </xf>
    <xf numFmtId="4" fontId="42" fillId="0" borderId="53" xfId="0" applyNumberFormat="1" applyFont="1" applyBorder="1" applyAlignment="1">
      <alignment horizontal="center" vertical="center" wrapText="1"/>
    </xf>
    <xf numFmtId="0" fontId="38" fillId="0" borderId="42" xfId="71" applyFont="1" applyBorder="1" applyAlignment="1">
      <alignment horizontal="center" wrapText="1"/>
      <protection/>
    </xf>
    <xf numFmtId="0" fontId="38" fillId="0" borderId="53" xfId="71" applyFont="1" applyBorder="1" applyAlignment="1">
      <alignment horizontal="center" wrapText="1"/>
      <protection/>
    </xf>
    <xf numFmtId="4" fontId="40" fillId="0" borderId="42" xfId="71" applyNumberFormat="1" applyFont="1" applyBorder="1" applyAlignment="1">
      <alignment horizontal="center" wrapText="1"/>
      <protection/>
    </xf>
    <xf numFmtId="4" fontId="40" fillId="0" borderId="53" xfId="71" applyNumberFormat="1" applyFont="1" applyBorder="1" applyAlignment="1">
      <alignment horizontal="center" wrapText="1"/>
      <protection/>
    </xf>
    <xf numFmtId="3" fontId="40" fillId="0" borderId="42" xfId="71" applyNumberFormat="1" applyFont="1" applyBorder="1" applyAlignment="1">
      <alignment horizontal="center" wrapText="1"/>
      <protection/>
    </xf>
    <xf numFmtId="3" fontId="40" fillId="0" borderId="53" xfId="71" applyNumberFormat="1" applyFont="1" applyBorder="1" applyAlignment="1">
      <alignment horizontal="center" wrapText="1"/>
      <protection/>
    </xf>
    <xf numFmtId="0" fontId="49" fillId="0" borderId="0" xfId="71" applyFont="1" applyAlignment="1">
      <alignment horizontal="center"/>
      <protection/>
    </xf>
    <xf numFmtId="0" fontId="50" fillId="0" borderId="31" xfId="71" applyFont="1" applyBorder="1" applyAlignment="1">
      <alignment horizontal="center"/>
      <protection/>
    </xf>
    <xf numFmtId="0" fontId="46" fillId="0" borderId="42" xfId="71" applyFont="1" applyBorder="1" applyAlignment="1">
      <alignment horizontal="left" wrapText="1"/>
      <protection/>
    </xf>
    <xf numFmtId="0" fontId="46" fillId="0" borderId="43" xfId="71" applyFont="1" applyBorder="1" applyAlignment="1">
      <alignment horizontal="left" wrapText="1"/>
      <protection/>
    </xf>
    <xf numFmtId="0" fontId="46" fillId="0" borderId="53" xfId="71" applyFont="1" applyBorder="1" applyAlignment="1">
      <alignment horizontal="left" wrapText="1"/>
      <protection/>
    </xf>
    <xf numFmtId="0" fontId="45" fillId="35" borderId="42" xfId="71" applyFont="1" applyFill="1" applyBorder="1" applyAlignment="1">
      <alignment horizontal="center" vertical="center" wrapText="1"/>
      <protection/>
    </xf>
    <xf numFmtId="0" fontId="45" fillId="35" borderId="53" xfId="71" applyFont="1" applyFill="1" applyBorder="1" applyAlignment="1">
      <alignment horizontal="center" vertical="center" wrapText="1"/>
      <protection/>
    </xf>
    <xf numFmtId="1" fontId="37" fillId="0" borderId="42" xfId="71" applyNumberFormat="1" applyFont="1" applyBorder="1" applyAlignment="1">
      <alignment horizontal="center" wrapText="1"/>
      <protection/>
    </xf>
    <xf numFmtId="1" fontId="37" fillId="0" borderId="53" xfId="71" applyNumberFormat="1" applyFont="1" applyBorder="1" applyAlignment="1">
      <alignment horizontal="center" wrapText="1"/>
      <protection/>
    </xf>
    <xf numFmtId="4" fontId="10" fillId="0" borderId="42" xfId="71" applyNumberFormat="1" applyFont="1" applyBorder="1" applyAlignment="1">
      <alignment horizontal="center" wrapText="1"/>
      <protection/>
    </xf>
    <xf numFmtId="4" fontId="10" fillId="0" borderId="53" xfId="71" applyNumberFormat="1" applyFont="1" applyBorder="1" applyAlignment="1">
      <alignment horizontal="center" wrapText="1"/>
      <protection/>
    </xf>
    <xf numFmtId="3" fontId="10" fillId="0" borderId="42" xfId="71" applyNumberFormat="1" applyFont="1" applyBorder="1" applyAlignment="1">
      <alignment horizontal="center" wrapText="1"/>
      <protection/>
    </xf>
    <xf numFmtId="3" fontId="10" fillId="0" borderId="53" xfId="71" applyNumberFormat="1" applyFont="1" applyBorder="1" applyAlignment="1">
      <alignment horizontal="center" wrapText="1"/>
      <protection/>
    </xf>
    <xf numFmtId="0" fontId="48" fillId="35" borderId="42" xfId="71" applyFont="1" applyFill="1" applyBorder="1" applyAlignment="1">
      <alignment horizontal="center" vertical="center" wrapText="1"/>
      <protection/>
    </xf>
    <xf numFmtId="0" fontId="48" fillId="35" borderId="53" xfId="71" applyFont="1" applyFill="1" applyBorder="1" applyAlignment="1">
      <alignment horizontal="center" vertical="center" wrapText="1"/>
      <protection/>
    </xf>
    <xf numFmtId="0" fontId="48" fillId="0" borderId="0" xfId="71" applyFont="1" applyAlignment="1">
      <alignment horizontal="center"/>
      <protection/>
    </xf>
    <xf numFmtId="0" fontId="48" fillId="48" borderId="44" xfId="71" applyFont="1" applyFill="1" applyBorder="1" applyAlignment="1">
      <alignment horizontal="center"/>
      <protection/>
    </xf>
    <xf numFmtId="0" fontId="48" fillId="0" borderId="44" xfId="71" applyFont="1" applyBorder="1" applyAlignment="1">
      <alignment horizontal="center"/>
      <protection/>
    </xf>
    <xf numFmtId="0" fontId="46" fillId="41" borderId="43" xfId="71" applyFont="1" applyFill="1" applyBorder="1" applyAlignment="1">
      <alignment horizontal="right" vertical="center"/>
      <protection/>
    </xf>
    <xf numFmtId="0" fontId="46" fillId="41" borderId="53" xfId="71" applyFont="1" applyFill="1" applyBorder="1" applyAlignment="1">
      <alignment horizontal="right" vertical="center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_План ФХД-на 2017 год - (дошк., школы)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44"/>
  <sheetViews>
    <sheetView tabSelected="1" view="pageBreakPreview" zoomScale="110" zoomScaleSheetLayoutView="110" workbookViewId="0" topLeftCell="A55">
      <selection activeCell="BX105" sqref="BX105:CJ105"/>
    </sheetView>
  </sheetViews>
  <sheetFormatPr defaultColWidth="0.875" defaultRowHeight="12.75"/>
  <cols>
    <col min="1" max="57" width="0.875" style="1" customWidth="1"/>
    <col min="58" max="58" width="8.625" style="1" customWidth="1"/>
    <col min="59" max="59" width="9.25390625" style="1" customWidth="1"/>
    <col min="60" max="60" width="15.375" style="1" customWidth="1"/>
    <col min="61" max="61" width="10.375" style="1" customWidth="1"/>
    <col min="62" max="62" width="12.25390625" style="1" customWidth="1"/>
    <col min="63" max="16384" width="0.875" style="1" customWidth="1"/>
  </cols>
  <sheetData>
    <row r="1" spans="63:114" s="3" customFormat="1" ht="10.5">
      <c r="BK1" s="153"/>
      <c r="BL1" s="153"/>
      <c r="BM1" s="153"/>
      <c r="BN1" s="153"/>
      <c r="BO1" s="153"/>
      <c r="BP1" s="153"/>
      <c r="BQ1" s="153"/>
      <c r="BR1" s="336" t="s">
        <v>578</v>
      </c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</row>
    <row r="2" spans="63:114" s="3" customFormat="1" ht="42" customHeight="1">
      <c r="BK2" s="154"/>
      <c r="BL2" s="154"/>
      <c r="BM2" s="154"/>
      <c r="BN2" s="154"/>
      <c r="BO2" s="340" t="s">
        <v>554</v>
      </c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</row>
    <row r="3" ht="18" customHeight="1"/>
    <row r="4" spans="80:114" s="3" customFormat="1" ht="10.5">
      <c r="CB4" s="342" t="s">
        <v>20</v>
      </c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</row>
    <row r="5" spans="80:114" s="3" customFormat="1" ht="10.5">
      <c r="CB5" s="337" t="s">
        <v>641</v>
      </c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</row>
    <row r="6" spans="80:114" s="4" customFormat="1" ht="8.25">
      <c r="CB6" s="335" t="s">
        <v>547</v>
      </c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</row>
    <row r="7" spans="80:114" s="3" customFormat="1" ht="10.5">
      <c r="CB7" s="337" t="s">
        <v>642</v>
      </c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</row>
    <row r="8" spans="80:114" s="4" customFormat="1" ht="8.25">
      <c r="CB8" s="335" t="s">
        <v>576</v>
      </c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</row>
    <row r="9" spans="80:114" s="3" customFormat="1" ht="10.5"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Q9" s="337" t="s">
        <v>602</v>
      </c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</row>
    <row r="10" spans="80:114" s="4" customFormat="1" ht="8.25">
      <c r="CB10" s="335" t="s">
        <v>17</v>
      </c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Q10" s="335" t="s">
        <v>18</v>
      </c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</row>
    <row r="11" spans="80:109" s="3" customFormat="1" ht="10.5">
      <c r="CB11" s="329" t="s">
        <v>19</v>
      </c>
      <c r="CC11" s="329"/>
      <c r="CD11" s="328" t="s">
        <v>677</v>
      </c>
      <c r="CE11" s="328"/>
      <c r="CF11" s="328"/>
      <c r="CG11" s="336" t="s">
        <v>19</v>
      </c>
      <c r="CH11" s="336"/>
      <c r="CJ11" s="328" t="s">
        <v>665</v>
      </c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9">
        <v>20</v>
      </c>
      <c r="CZ11" s="329"/>
      <c r="DA11" s="329"/>
      <c r="DB11" s="330" t="s">
        <v>626</v>
      </c>
      <c r="DC11" s="330"/>
      <c r="DD11" s="330"/>
      <c r="DE11" s="3" t="s">
        <v>3</v>
      </c>
    </row>
    <row r="13" spans="60:62" s="5" customFormat="1" ht="12">
      <c r="BH13" s="343" t="s">
        <v>581</v>
      </c>
      <c r="BI13" s="343"/>
      <c r="BJ13" s="343"/>
    </row>
    <row r="14" spans="38:114" s="5" customFormat="1" ht="12">
      <c r="AL14" s="338"/>
      <c r="AM14" s="338"/>
      <c r="AN14" s="321"/>
      <c r="AO14" s="321"/>
      <c r="AP14" s="321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6"/>
      <c r="BH14" s="339" t="s">
        <v>582</v>
      </c>
      <c r="BI14" s="339"/>
      <c r="BJ14" s="339"/>
      <c r="CX14" s="307" t="s">
        <v>21</v>
      </c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9"/>
    </row>
    <row r="15" spans="102:114" ht="12" thickBot="1">
      <c r="CX15" s="310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2"/>
    </row>
    <row r="16" spans="41:114" ht="12.75" customHeight="1">
      <c r="AO16" s="325"/>
      <c r="AP16" s="325"/>
      <c r="AQ16" s="325"/>
      <c r="AR16" s="325"/>
      <c r="AS16" s="326"/>
      <c r="AT16" s="326"/>
      <c r="AU16" s="326"/>
      <c r="AV16" s="327"/>
      <c r="AW16" s="327"/>
      <c r="AY16" s="326"/>
      <c r="AZ16" s="326"/>
      <c r="BA16" s="326"/>
      <c r="BB16" s="326"/>
      <c r="BC16" s="326"/>
      <c r="BD16" s="326"/>
      <c r="BE16" s="326"/>
      <c r="BF16" s="326"/>
      <c r="BG16" s="171" t="s">
        <v>583</v>
      </c>
      <c r="BH16" s="169" t="s">
        <v>678</v>
      </c>
      <c r="BI16" s="170" t="s">
        <v>584</v>
      </c>
      <c r="BJ16" s="170"/>
      <c r="CV16" s="2" t="s">
        <v>22</v>
      </c>
      <c r="CX16" s="332" t="s">
        <v>679</v>
      </c>
      <c r="CY16" s="333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4"/>
    </row>
    <row r="17" spans="1:114" ht="18" customHeight="1">
      <c r="A17" s="327" t="s">
        <v>25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CV17" s="2" t="s">
        <v>23</v>
      </c>
      <c r="CX17" s="322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4"/>
    </row>
    <row r="18" spans="1:114" ht="11.25" customHeight="1">
      <c r="A18" s="1" t="s">
        <v>26</v>
      </c>
      <c r="AB18" s="331" t="s">
        <v>575</v>
      </c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CV18" s="2" t="s">
        <v>24</v>
      </c>
      <c r="CX18" s="322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4"/>
    </row>
    <row r="19" spans="100:114" ht="11.25">
      <c r="CV19" s="2" t="s">
        <v>23</v>
      </c>
      <c r="CX19" s="322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4"/>
    </row>
    <row r="20" spans="100:114" ht="11.25">
      <c r="CV20" s="2" t="s">
        <v>27</v>
      </c>
      <c r="CX20" s="322" t="s">
        <v>585</v>
      </c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4"/>
    </row>
    <row r="21" spans="1:114" ht="11.25">
      <c r="A21" s="1" t="s">
        <v>31</v>
      </c>
      <c r="K21" s="331" t="s">
        <v>587</v>
      </c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CV21" s="2" t="s">
        <v>28</v>
      </c>
      <c r="CX21" s="322" t="s">
        <v>586</v>
      </c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4"/>
    </row>
    <row r="22" spans="1:114" ht="18" customHeight="1" thickBot="1">
      <c r="A22" s="1" t="s">
        <v>32</v>
      </c>
      <c r="CV22" s="2" t="s">
        <v>29</v>
      </c>
      <c r="CX22" s="303" t="s">
        <v>30</v>
      </c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5"/>
    </row>
    <row r="24" spans="1:114" s="7" customFormat="1" ht="10.5">
      <c r="A24" s="306" t="s">
        <v>34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</row>
    <row r="26" spans="1:114" ht="14.25" customHeight="1">
      <c r="A26" s="307" t="s">
        <v>0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9"/>
      <c r="BF26" s="216" t="s">
        <v>1</v>
      </c>
      <c r="BG26" s="344" t="s">
        <v>548</v>
      </c>
      <c r="BH26" s="211" t="s">
        <v>577</v>
      </c>
      <c r="BI26" s="211"/>
      <c r="BJ26" s="211"/>
      <c r="BK26" s="346" t="s">
        <v>8</v>
      </c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7"/>
      <c r="DI26" s="347"/>
      <c r="DJ26" s="348"/>
    </row>
    <row r="27" spans="1:114" ht="11.25" customHeight="1">
      <c r="A27" s="310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2"/>
      <c r="BF27" s="345"/>
      <c r="BG27" s="344"/>
      <c r="BH27" s="212" t="s">
        <v>153</v>
      </c>
      <c r="BI27" s="214" t="s">
        <v>154</v>
      </c>
      <c r="BJ27" s="216" t="s">
        <v>462</v>
      </c>
      <c r="BK27" s="300" t="s">
        <v>2</v>
      </c>
      <c r="BL27" s="301"/>
      <c r="BM27" s="301"/>
      <c r="BN27" s="301"/>
      <c r="BO27" s="301"/>
      <c r="BP27" s="301"/>
      <c r="BQ27" s="302" t="s">
        <v>626</v>
      </c>
      <c r="BR27" s="302"/>
      <c r="BS27" s="302"/>
      <c r="BT27" s="298" t="s">
        <v>3</v>
      </c>
      <c r="BU27" s="298"/>
      <c r="BV27" s="298"/>
      <c r="BW27" s="299"/>
      <c r="BX27" s="300" t="s">
        <v>2</v>
      </c>
      <c r="BY27" s="301"/>
      <c r="BZ27" s="301"/>
      <c r="CA27" s="301"/>
      <c r="CB27" s="301"/>
      <c r="CC27" s="301"/>
      <c r="CD27" s="302" t="s">
        <v>627</v>
      </c>
      <c r="CE27" s="302"/>
      <c r="CF27" s="302"/>
      <c r="CG27" s="298" t="s">
        <v>3</v>
      </c>
      <c r="CH27" s="298"/>
      <c r="CI27" s="298"/>
      <c r="CJ27" s="299"/>
      <c r="CK27" s="300" t="s">
        <v>2</v>
      </c>
      <c r="CL27" s="301"/>
      <c r="CM27" s="301"/>
      <c r="CN27" s="301"/>
      <c r="CO27" s="301"/>
      <c r="CP27" s="301"/>
      <c r="CQ27" s="302" t="s">
        <v>628</v>
      </c>
      <c r="CR27" s="302"/>
      <c r="CS27" s="302"/>
      <c r="CT27" s="298" t="s">
        <v>3</v>
      </c>
      <c r="CU27" s="298"/>
      <c r="CV27" s="298"/>
      <c r="CW27" s="299"/>
      <c r="CX27" s="216" t="s">
        <v>7</v>
      </c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212"/>
    </row>
    <row r="28" spans="1:114" ht="39" customHeight="1">
      <c r="A28" s="313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5"/>
      <c r="BF28" s="217"/>
      <c r="BG28" s="344"/>
      <c r="BH28" s="213"/>
      <c r="BI28" s="215"/>
      <c r="BJ28" s="217"/>
      <c r="BK28" s="318" t="s">
        <v>4</v>
      </c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20"/>
      <c r="BX28" s="318" t="s">
        <v>5</v>
      </c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20"/>
      <c r="CK28" s="318" t="s">
        <v>6</v>
      </c>
      <c r="CL28" s="319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20"/>
      <c r="CX28" s="2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213"/>
    </row>
    <row r="29" spans="1:114" ht="12" thickBot="1">
      <c r="A29" s="289" t="s">
        <v>9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1"/>
      <c r="BF29" s="19" t="s">
        <v>10</v>
      </c>
      <c r="BG29" s="155" t="s">
        <v>11</v>
      </c>
      <c r="BH29" s="155" t="s">
        <v>12</v>
      </c>
      <c r="BI29" s="19" t="s">
        <v>13</v>
      </c>
      <c r="BJ29" s="162" t="s">
        <v>14</v>
      </c>
      <c r="BK29" s="289" t="s">
        <v>15</v>
      </c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1"/>
      <c r="BX29" s="289" t="s">
        <v>16</v>
      </c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1"/>
      <c r="CK29" s="289" t="s">
        <v>549</v>
      </c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1"/>
      <c r="CX29" s="289" t="s">
        <v>550</v>
      </c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1"/>
    </row>
    <row r="30" spans="1:114" ht="12" thickBot="1">
      <c r="A30" s="295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7"/>
      <c r="BF30" s="21"/>
      <c r="BG30" s="168"/>
      <c r="BH30" s="141"/>
      <c r="BI30" s="21"/>
      <c r="BJ30" s="163"/>
      <c r="BK30" s="286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8"/>
      <c r="BX30" s="286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8"/>
      <c r="CK30" s="286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8"/>
      <c r="CX30" s="292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4"/>
    </row>
    <row r="31" spans="1:114" ht="11.25">
      <c r="A31" s="284" t="s">
        <v>496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5"/>
      <c r="BF31" s="130" t="s">
        <v>35</v>
      </c>
      <c r="BG31" s="151" t="s">
        <v>36</v>
      </c>
      <c r="BH31" s="141"/>
      <c r="BI31" s="21"/>
      <c r="BJ31" s="156" t="s">
        <v>36</v>
      </c>
      <c r="BK31" s="286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8"/>
      <c r="BX31" s="286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8"/>
      <c r="CK31" s="286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8"/>
      <c r="CX31" s="292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4"/>
    </row>
    <row r="32" spans="1:114" ht="11.25">
      <c r="A32" s="282" t="s">
        <v>41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3"/>
      <c r="BF32" s="129"/>
      <c r="BG32" s="20"/>
      <c r="BH32" s="140"/>
      <c r="BI32" s="20"/>
      <c r="BJ32" s="158"/>
      <c r="BK32" s="279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1"/>
      <c r="BX32" s="279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1"/>
      <c r="CK32" s="279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1"/>
      <c r="CX32" s="218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20"/>
    </row>
    <row r="33" spans="1:114" ht="11.25">
      <c r="A33" s="239" t="s">
        <v>164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1"/>
      <c r="BF33" s="129"/>
      <c r="BG33" s="20" t="s">
        <v>57</v>
      </c>
      <c r="BH33" s="145" t="s">
        <v>624</v>
      </c>
      <c r="BI33" s="20" t="s">
        <v>625</v>
      </c>
      <c r="BJ33" s="20" t="s">
        <v>57</v>
      </c>
      <c r="BK33" s="279">
        <v>686.12</v>
      </c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1"/>
      <c r="BX33" s="279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1"/>
      <c r="CK33" s="279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1"/>
      <c r="CX33" s="218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20"/>
    </row>
    <row r="34" spans="1:114" ht="11.2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8"/>
      <c r="BF34" s="146"/>
      <c r="BG34" s="20" t="s">
        <v>580</v>
      </c>
      <c r="BH34" s="140"/>
      <c r="BI34" s="147"/>
      <c r="BJ34" s="20" t="s">
        <v>57</v>
      </c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2"/>
    </row>
    <row r="35" spans="1:114" ht="11.2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8"/>
      <c r="BF35" s="146"/>
      <c r="BG35" s="20" t="s">
        <v>580</v>
      </c>
      <c r="BH35" s="161"/>
      <c r="BI35" s="147"/>
      <c r="BJ35" s="20" t="s">
        <v>57</v>
      </c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2"/>
    </row>
    <row r="36" spans="1:114" ht="11.2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8"/>
      <c r="BF36" s="146"/>
      <c r="BG36" s="20" t="s">
        <v>580</v>
      </c>
      <c r="BH36" s="161"/>
      <c r="BI36" s="147"/>
      <c r="BJ36" s="20" t="s">
        <v>57</v>
      </c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232"/>
    </row>
    <row r="37" spans="1:114" ht="11.2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8"/>
      <c r="BF37" s="146"/>
      <c r="BG37" s="20" t="s">
        <v>580</v>
      </c>
      <c r="BH37" s="144"/>
      <c r="BI37" s="147"/>
      <c r="BJ37" s="20" t="s">
        <v>57</v>
      </c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2"/>
    </row>
    <row r="38" spans="1:114" ht="11.25">
      <c r="A38" s="277" t="s">
        <v>497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8"/>
      <c r="BF38" s="146" t="s">
        <v>37</v>
      </c>
      <c r="BG38" s="147" t="s">
        <v>36</v>
      </c>
      <c r="BH38" s="140"/>
      <c r="BI38" s="147"/>
      <c r="BJ38" s="164" t="s">
        <v>36</v>
      </c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2"/>
    </row>
    <row r="39" spans="1:114" ht="11.25">
      <c r="A39" s="277" t="s">
        <v>41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8"/>
      <c r="BF39" s="146"/>
      <c r="BG39" s="147"/>
      <c r="BH39" s="140"/>
      <c r="BI39" s="147"/>
      <c r="BJ39" s="164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2"/>
    </row>
    <row r="40" spans="1:114" ht="11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8"/>
      <c r="BF40" s="146"/>
      <c r="BG40" s="147"/>
      <c r="BH40" s="140"/>
      <c r="BI40" s="147"/>
      <c r="BJ40" s="164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2"/>
    </row>
    <row r="41" spans="1:114" ht="11.25">
      <c r="A41" s="228" t="s">
        <v>38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9"/>
      <c r="BF41" s="149" t="s">
        <v>39</v>
      </c>
      <c r="BG41" s="147" t="s">
        <v>36</v>
      </c>
      <c r="BH41" s="140"/>
      <c r="BI41" s="147"/>
      <c r="BJ41" s="164" t="s">
        <v>36</v>
      </c>
      <c r="BK41" s="245">
        <f>BK45+BK54+BK57+BK62+BK72+BK42</f>
        <v>21417588.194577362</v>
      </c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>
        <f>BX45+BX54+BX57+BX62+BX72+BX42</f>
        <v>19942714.470000003</v>
      </c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>
        <f>CK45+CK54+CK57+CK62+CK72+CK42</f>
        <v>20002721.150000002</v>
      </c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51"/>
    </row>
    <row r="42" spans="1:114" ht="29.25" customHeight="1">
      <c r="A42" s="252" t="s">
        <v>570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4"/>
      <c r="BF42" s="149" t="s">
        <v>42</v>
      </c>
      <c r="BG42" s="152" t="s">
        <v>36</v>
      </c>
      <c r="BH42" s="140"/>
      <c r="BI42" s="147" t="s">
        <v>241</v>
      </c>
      <c r="BJ42" s="165" t="s">
        <v>36</v>
      </c>
      <c r="BK42" s="230">
        <f>BK43+BK44</f>
        <v>0</v>
      </c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>
        <f>BX43+BX44</f>
        <v>0</v>
      </c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>
        <f>CK43+CK44</f>
        <v>0</v>
      </c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2"/>
    </row>
    <row r="43" spans="1:114" ht="24" customHeight="1">
      <c r="A43" s="239" t="s">
        <v>571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1"/>
      <c r="BF43" s="146" t="s">
        <v>572</v>
      </c>
      <c r="BG43" s="165" t="s">
        <v>40</v>
      </c>
      <c r="BH43" s="152"/>
      <c r="BI43" s="147"/>
      <c r="BJ43" s="152" t="s">
        <v>564</v>
      </c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2"/>
    </row>
    <row r="44" spans="1:114" ht="17.25" customHeight="1">
      <c r="A44" s="239" t="s">
        <v>579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1"/>
      <c r="BF44" s="146" t="s">
        <v>573</v>
      </c>
      <c r="BG44" s="165" t="s">
        <v>40</v>
      </c>
      <c r="BH44" s="152"/>
      <c r="BI44" s="147"/>
      <c r="BJ44" s="152" t="s">
        <v>574</v>
      </c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2"/>
    </row>
    <row r="45" spans="1:114" ht="19.5" customHeight="1">
      <c r="A45" s="252" t="s">
        <v>43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4"/>
      <c r="BF45" s="149" t="s">
        <v>44</v>
      </c>
      <c r="BG45" s="166"/>
      <c r="BH45" s="152"/>
      <c r="BI45" s="147"/>
      <c r="BJ45" s="152" t="s">
        <v>36</v>
      </c>
      <c r="BK45" s="245">
        <f>BK47+BK48+BK49+BK50+BK51+BK52+BK53</f>
        <v>21098577.714577362</v>
      </c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>
        <f>BX47+BX48+BX49+BX50+BX51+BX52+BX53</f>
        <v>19892714.470000003</v>
      </c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>
        <f>CK47+CK48+CK49+CK50+CK51+CK52+CK53</f>
        <v>19952721.150000002</v>
      </c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51"/>
    </row>
    <row r="46" spans="1:114" ht="11.25">
      <c r="A46" s="239" t="s">
        <v>156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1"/>
      <c r="BF46" s="146" t="s">
        <v>46</v>
      </c>
      <c r="BG46" s="166"/>
      <c r="BH46" s="152"/>
      <c r="BI46" s="147"/>
      <c r="BJ46" s="152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2"/>
    </row>
    <row r="47" spans="1:114" ht="22.5" customHeight="1">
      <c r="A47" s="239" t="s">
        <v>171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1"/>
      <c r="BF47" s="146" t="s">
        <v>159</v>
      </c>
      <c r="BG47" s="165" t="s">
        <v>45</v>
      </c>
      <c r="BH47" s="173" t="s">
        <v>629</v>
      </c>
      <c r="BI47" s="147" t="s">
        <v>630</v>
      </c>
      <c r="BJ47" s="152" t="s">
        <v>65</v>
      </c>
      <c r="BK47" s="230">
        <f>'Расчеты (обосн) обл.бюд'!J82</f>
        <v>14995508.863661362</v>
      </c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>
        <v>14366745.8</v>
      </c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>
        <v>14366745.8</v>
      </c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2"/>
    </row>
    <row r="48" spans="1:114" ht="22.5" customHeight="1">
      <c r="A48" s="239" t="s">
        <v>182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1"/>
      <c r="BF48" s="146" t="s">
        <v>160</v>
      </c>
      <c r="BG48" s="165" t="s">
        <v>45</v>
      </c>
      <c r="BH48" s="173" t="s">
        <v>631</v>
      </c>
      <c r="BI48" s="147" t="s">
        <v>632</v>
      </c>
      <c r="BJ48" s="152" t="s">
        <v>65</v>
      </c>
      <c r="BK48" s="230">
        <f>'Расчеты (обосн) местн.б'!J186</f>
        <v>2276633.050916</v>
      </c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>
        <v>2016804.47</v>
      </c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>
        <v>2076811.15</v>
      </c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2"/>
    </row>
    <row r="49" spans="1:114" ht="12.75" customHeight="1">
      <c r="A49" s="239" t="s">
        <v>531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1"/>
      <c r="BF49" s="146" t="s">
        <v>161</v>
      </c>
      <c r="BG49" s="165" t="s">
        <v>45</v>
      </c>
      <c r="BH49" s="152"/>
      <c r="BI49" s="147" t="s">
        <v>241</v>
      </c>
      <c r="BJ49" s="152" t="s">
        <v>65</v>
      </c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2"/>
    </row>
    <row r="50" spans="1:114" ht="12.75" customHeight="1">
      <c r="A50" s="239" t="s">
        <v>157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1"/>
      <c r="BF50" s="146" t="s">
        <v>162</v>
      </c>
      <c r="BG50" s="165" t="s">
        <v>45</v>
      </c>
      <c r="BH50" s="173" t="s">
        <v>633</v>
      </c>
      <c r="BI50" s="204">
        <v>0</v>
      </c>
      <c r="BJ50" s="152" t="s">
        <v>65</v>
      </c>
      <c r="BK50" s="230">
        <f>'Расчеты (обосн) родит.плата'!J32</f>
        <v>3683875.8</v>
      </c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>
        <v>3366604.2</v>
      </c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>
        <v>3366604.2</v>
      </c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2"/>
    </row>
    <row r="51" spans="1:114" ht="12.75" customHeight="1">
      <c r="A51" s="239" t="s">
        <v>569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1"/>
      <c r="BF51" s="146" t="s">
        <v>163</v>
      </c>
      <c r="BG51" s="165" t="s">
        <v>45</v>
      </c>
      <c r="BH51" s="173" t="s">
        <v>634</v>
      </c>
      <c r="BI51" s="204">
        <v>0</v>
      </c>
      <c r="BJ51" s="152" t="s">
        <v>66</v>
      </c>
      <c r="BK51" s="230">
        <v>142560</v>
      </c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>
        <v>142560</v>
      </c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>
        <v>142560</v>
      </c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2"/>
    </row>
    <row r="52" spans="1:114" ht="29.25" customHeight="1">
      <c r="A52" s="239" t="s">
        <v>158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1"/>
      <c r="BF52" s="146" t="s">
        <v>551</v>
      </c>
      <c r="BG52" s="165" t="s">
        <v>45</v>
      </c>
      <c r="BH52" s="152"/>
      <c r="BI52" s="147" t="s">
        <v>241</v>
      </c>
      <c r="BJ52" s="152" t="s">
        <v>565</v>
      </c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2"/>
    </row>
    <row r="53" spans="1:114" ht="12.75" customHeight="1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1"/>
      <c r="BF53" s="146"/>
      <c r="BG53" s="166"/>
      <c r="BH53" s="152"/>
      <c r="BI53" s="147"/>
      <c r="BJ53" s="152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2"/>
    </row>
    <row r="54" spans="1:114" ht="12.75" customHeight="1">
      <c r="A54" s="252" t="s">
        <v>47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4"/>
      <c r="BF54" s="149" t="s">
        <v>48</v>
      </c>
      <c r="BG54" s="166"/>
      <c r="BH54" s="152"/>
      <c r="BI54" s="147"/>
      <c r="BJ54" s="152" t="s">
        <v>36</v>
      </c>
      <c r="BK54" s="245">
        <f>BK55</f>
        <v>0</v>
      </c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>
        <f>BX55</f>
        <v>0</v>
      </c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>
        <f>CK55</f>
        <v>0</v>
      </c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51"/>
    </row>
    <row r="55" spans="1:114" ht="14.25" customHeight="1">
      <c r="A55" s="269" t="s">
        <v>41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70"/>
      <c r="BF55" s="271" t="s">
        <v>50</v>
      </c>
      <c r="BG55" s="273" t="s">
        <v>49</v>
      </c>
      <c r="BH55" s="341"/>
      <c r="BI55" s="341"/>
      <c r="BJ55" s="341" t="s">
        <v>566</v>
      </c>
      <c r="BK55" s="257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9"/>
      <c r="BX55" s="257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9"/>
      <c r="CK55" s="257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9"/>
      <c r="CX55" s="263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5"/>
    </row>
    <row r="56" spans="1:114" ht="12.75" customHeight="1">
      <c r="A56" s="275" t="s">
        <v>567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6"/>
      <c r="BF56" s="272"/>
      <c r="BG56" s="274"/>
      <c r="BH56" s="341"/>
      <c r="BI56" s="341"/>
      <c r="BJ56" s="341"/>
      <c r="BK56" s="260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2"/>
      <c r="BX56" s="260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2"/>
      <c r="CK56" s="260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2"/>
      <c r="CX56" s="266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8"/>
    </row>
    <row r="57" spans="1:114" ht="12.75" customHeight="1">
      <c r="A57" s="252" t="s">
        <v>532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4"/>
      <c r="BF57" s="149" t="s">
        <v>533</v>
      </c>
      <c r="BG57" s="166"/>
      <c r="BH57" s="152"/>
      <c r="BI57" s="147"/>
      <c r="BJ57" s="152" t="s">
        <v>36</v>
      </c>
      <c r="BK57" s="245">
        <f>BK59+BK60+BK61</f>
        <v>50000</v>
      </c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>
        <f>BX59+BX60+BX61</f>
        <v>50000</v>
      </c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>
        <f>CK59+CK60+CK61</f>
        <v>50000</v>
      </c>
      <c r="CL57" s="245"/>
      <c r="CM57" s="245"/>
      <c r="CN57" s="245"/>
      <c r="CO57" s="245"/>
      <c r="CP57" s="245"/>
      <c r="CQ57" s="245"/>
      <c r="CR57" s="245"/>
      <c r="CS57" s="245"/>
      <c r="CT57" s="245"/>
      <c r="CU57" s="245"/>
      <c r="CV57" s="245"/>
      <c r="CW57" s="245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51"/>
    </row>
    <row r="58" spans="1:114" ht="12.75" customHeight="1">
      <c r="A58" s="240" t="s">
        <v>41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1"/>
      <c r="BF58" s="146"/>
      <c r="BG58" s="166"/>
      <c r="BH58" s="152"/>
      <c r="BI58" s="147"/>
      <c r="BJ58" s="152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2"/>
    </row>
    <row r="59" spans="1:114" ht="12.75" customHeight="1">
      <c r="A59" s="239" t="s">
        <v>164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1"/>
      <c r="BF59" s="146" t="s">
        <v>168</v>
      </c>
      <c r="BG59" s="165" t="s">
        <v>541</v>
      </c>
      <c r="BH59" s="173" t="s">
        <v>624</v>
      </c>
      <c r="BI59" s="204">
        <v>0</v>
      </c>
      <c r="BJ59" s="152" t="s">
        <v>568</v>
      </c>
      <c r="BK59" s="230">
        <v>50000</v>
      </c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>
        <v>50000</v>
      </c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>
        <v>50000</v>
      </c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2"/>
    </row>
    <row r="60" spans="1:114" ht="12.75" customHeight="1">
      <c r="A60" s="239" t="s">
        <v>165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1"/>
      <c r="BF60" s="146" t="s">
        <v>169</v>
      </c>
      <c r="BG60" s="165" t="s">
        <v>541</v>
      </c>
      <c r="BH60" s="152"/>
      <c r="BI60" s="147" t="s">
        <v>241</v>
      </c>
      <c r="BJ60" s="152" t="s">
        <v>568</v>
      </c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2"/>
    </row>
    <row r="61" spans="1:114" ht="12.75" customHeight="1">
      <c r="A61" s="239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1"/>
      <c r="BF61" s="146" t="s">
        <v>170</v>
      </c>
      <c r="BG61" s="165" t="s">
        <v>541</v>
      </c>
      <c r="BH61" s="152"/>
      <c r="BI61" s="147" t="s">
        <v>241</v>
      </c>
      <c r="BJ61" s="152" t="s">
        <v>568</v>
      </c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232"/>
    </row>
    <row r="62" spans="1:114" ht="12.75" customHeight="1">
      <c r="A62" s="252" t="s">
        <v>51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4"/>
      <c r="BF62" s="149" t="s">
        <v>52</v>
      </c>
      <c r="BG62" s="167"/>
      <c r="BH62" s="159"/>
      <c r="BI62" s="147"/>
      <c r="BJ62" s="159" t="s">
        <v>36</v>
      </c>
      <c r="BK62" s="245">
        <f>BK64</f>
        <v>269010.48</v>
      </c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>
        <f>BX64</f>
        <v>0</v>
      </c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>
        <f>CK64</f>
        <v>0</v>
      </c>
      <c r="CL62" s="245"/>
      <c r="CM62" s="245"/>
      <c r="CN62" s="245"/>
      <c r="CO62" s="245"/>
      <c r="CP62" s="245"/>
      <c r="CQ62" s="245"/>
      <c r="CR62" s="245"/>
      <c r="CS62" s="245"/>
      <c r="CT62" s="245"/>
      <c r="CU62" s="245"/>
      <c r="CV62" s="245"/>
      <c r="CW62" s="245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51"/>
    </row>
    <row r="63" spans="1:114" ht="12.75" customHeight="1">
      <c r="A63" s="255" t="s">
        <v>41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6"/>
      <c r="BF63" s="148" t="s">
        <v>53</v>
      </c>
      <c r="BG63" s="166"/>
      <c r="BH63" s="152"/>
      <c r="BI63" s="152"/>
      <c r="BJ63" s="152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1"/>
      <c r="DJ63" s="232"/>
    </row>
    <row r="64" spans="1:114" ht="12.75" customHeight="1">
      <c r="A64" s="255" t="s">
        <v>167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6"/>
      <c r="BF64" s="146" t="s">
        <v>534</v>
      </c>
      <c r="BG64" s="165" t="s">
        <v>541</v>
      </c>
      <c r="BH64" s="152"/>
      <c r="BI64" s="147"/>
      <c r="BJ64" s="152" t="s">
        <v>542</v>
      </c>
      <c r="BK64" s="230">
        <f>SUM(BK65:BW71)</f>
        <v>269010.48</v>
      </c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>
        <f>SUM(BX65:CJ71)</f>
        <v>0</v>
      </c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>
        <f>SUM(CK65:CW71)</f>
        <v>0</v>
      </c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2"/>
    </row>
    <row r="65" spans="1:114" ht="12.75" customHeight="1">
      <c r="A65" s="255" t="s">
        <v>81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6"/>
      <c r="BF65" s="146" t="s">
        <v>535</v>
      </c>
      <c r="BG65" s="165" t="s">
        <v>541</v>
      </c>
      <c r="BH65" s="152"/>
      <c r="BI65" s="152"/>
      <c r="BJ65" s="152" t="s">
        <v>542</v>
      </c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2"/>
    </row>
    <row r="66" spans="1:114" ht="12.75" customHeight="1">
      <c r="A66" s="255" t="s">
        <v>635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6"/>
      <c r="BF66" s="146" t="s">
        <v>536</v>
      </c>
      <c r="BG66" s="165" t="s">
        <v>541</v>
      </c>
      <c r="BH66" s="173" t="s">
        <v>636</v>
      </c>
      <c r="BI66" s="210" t="s">
        <v>637</v>
      </c>
      <c r="BJ66" s="152" t="s">
        <v>542</v>
      </c>
      <c r="BK66" s="230">
        <f>'Расч (обосн) субс.на иные цели'!J25</f>
        <v>264757.68</v>
      </c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2"/>
    </row>
    <row r="67" spans="1:114" ht="12.75" customHeight="1">
      <c r="A67" s="255" t="s">
        <v>669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6"/>
      <c r="BF67" s="146" t="s">
        <v>537</v>
      </c>
      <c r="BG67" s="165" t="s">
        <v>541</v>
      </c>
      <c r="BH67" s="210" t="s">
        <v>670</v>
      </c>
      <c r="BI67" s="210" t="s">
        <v>667</v>
      </c>
      <c r="BJ67" s="152" t="s">
        <v>542</v>
      </c>
      <c r="BK67" s="230">
        <f>'Расч (обосн) субс.на иные цели'!J32</f>
        <v>4252.8</v>
      </c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2"/>
    </row>
    <row r="68" spans="1:114" ht="12.75" customHeight="1">
      <c r="A68" s="255" t="s">
        <v>543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6"/>
      <c r="BF68" s="146" t="s">
        <v>538</v>
      </c>
      <c r="BG68" s="165" t="s">
        <v>541</v>
      </c>
      <c r="BH68" s="152"/>
      <c r="BI68" s="152"/>
      <c r="BJ68" s="152" t="s">
        <v>542</v>
      </c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2"/>
    </row>
    <row r="69" spans="1:114" ht="12.75" customHeight="1">
      <c r="A69" s="255" t="s">
        <v>544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6"/>
      <c r="BF69" s="146" t="s">
        <v>539</v>
      </c>
      <c r="BG69" s="165" t="s">
        <v>541</v>
      </c>
      <c r="BH69" s="152"/>
      <c r="BI69" s="152"/>
      <c r="BJ69" s="152" t="s">
        <v>542</v>
      </c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2"/>
    </row>
    <row r="70" spans="1:114" ht="12.75" customHeight="1">
      <c r="A70" s="255" t="s">
        <v>545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6"/>
      <c r="BF70" s="146" t="s">
        <v>540</v>
      </c>
      <c r="BG70" s="165" t="s">
        <v>541</v>
      </c>
      <c r="BH70" s="152"/>
      <c r="BI70" s="152"/>
      <c r="BJ70" s="152" t="s">
        <v>542</v>
      </c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232"/>
    </row>
    <row r="71" spans="1:114" ht="12.75" customHeight="1">
      <c r="A71" s="255" t="s">
        <v>546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6"/>
      <c r="BF71" s="146" t="s">
        <v>553</v>
      </c>
      <c r="BG71" s="165" t="s">
        <v>541</v>
      </c>
      <c r="BH71" s="152"/>
      <c r="BI71" s="152"/>
      <c r="BJ71" s="152" t="s">
        <v>542</v>
      </c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2"/>
    </row>
    <row r="72" spans="1:114" ht="11.25">
      <c r="A72" s="252" t="s">
        <v>495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4"/>
      <c r="BF72" s="149" t="s">
        <v>54</v>
      </c>
      <c r="BG72" s="165" t="s">
        <v>36</v>
      </c>
      <c r="BH72" s="152"/>
      <c r="BI72" s="147"/>
      <c r="BJ72" s="152"/>
      <c r="BK72" s="245">
        <f>BK74</f>
        <v>0</v>
      </c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>
        <f>BX74</f>
        <v>0</v>
      </c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>
        <f>CK74</f>
        <v>0</v>
      </c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30" t="str">
        <f>CX73</f>
        <v>х</v>
      </c>
      <c r="CY72" s="230"/>
      <c r="CZ72" s="230"/>
      <c r="DA72" s="230"/>
      <c r="DB72" s="230"/>
      <c r="DC72" s="230"/>
      <c r="DD72" s="230"/>
      <c r="DE72" s="230"/>
      <c r="DF72" s="230"/>
      <c r="DG72" s="230"/>
      <c r="DH72" s="230"/>
      <c r="DI72" s="230"/>
      <c r="DJ72" s="251"/>
    </row>
    <row r="73" spans="1:114" ht="11.25">
      <c r="A73" s="239" t="s">
        <v>55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1"/>
      <c r="BF73" s="146" t="s">
        <v>56</v>
      </c>
      <c r="BG73" s="165" t="s">
        <v>57</v>
      </c>
      <c r="BH73" s="152"/>
      <c r="BI73" s="147"/>
      <c r="BJ73" s="152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1" t="s">
        <v>36</v>
      </c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2"/>
    </row>
    <row r="74" spans="1:114" ht="11.25">
      <c r="A74" s="239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1"/>
      <c r="BF74" s="146"/>
      <c r="BG74" s="165"/>
      <c r="BH74" s="152"/>
      <c r="BI74" s="147"/>
      <c r="BJ74" s="152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1" t="s">
        <v>36</v>
      </c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2"/>
    </row>
    <row r="75" spans="1:114" ht="11.25">
      <c r="A75" s="228" t="s">
        <v>58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9"/>
      <c r="BF75" s="149" t="s">
        <v>59</v>
      </c>
      <c r="BG75" s="167" t="s">
        <v>36</v>
      </c>
      <c r="BH75" s="159"/>
      <c r="BI75" s="150"/>
      <c r="BJ75" s="159" t="s">
        <v>36</v>
      </c>
      <c r="BK75" s="245">
        <f>BK77+BK84+BK102+BK108+BK115+BK118+BK123+BK128+BK132</f>
        <v>21418274.314577363</v>
      </c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>
        <f>BX77+BX84+BX102+BX108+BX115+BX118+BX123+BX128+BX132</f>
        <v>19942714.470000003</v>
      </c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>
        <f>CK77+CK84+CK102+CK108+CK115+CK118+CK123+CK128+CK132</f>
        <v>20002721.150000002</v>
      </c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31" t="s">
        <v>36</v>
      </c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1"/>
      <c r="DJ75" s="232"/>
    </row>
    <row r="76" spans="1:114" ht="11.25">
      <c r="A76" s="233" t="s">
        <v>41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5"/>
      <c r="BF76" s="146"/>
      <c r="BG76" s="165"/>
      <c r="BH76" s="152"/>
      <c r="BI76" s="147"/>
      <c r="BJ76" s="152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1" t="s">
        <v>36</v>
      </c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  <c r="DJ76" s="232"/>
    </row>
    <row r="77" spans="1:114" ht="27" customHeight="1">
      <c r="A77" s="248" t="s">
        <v>244</v>
      </c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50"/>
      <c r="BF77" s="149" t="s">
        <v>60</v>
      </c>
      <c r="BG77" s="167" t="s">
        <v>36</v>
      </c>
      <c r="BH77" s="159"/>
      <c r="BI77" s="150"/>
      <c r="BJ77" s="159" t="s">
        <v>36</v>
      </c>
      <c r="BK77" s="245">
        <f>BK78+BK79+BK81+BK82+BK83+BK80</f>
        <v>14995508.863661362</v>
      </c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>
        <f>BX78+BX79+BX81+BX82+BX83</f>
        <v>14366745.8</v>
      </c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>
        <f>CK78+CK79+CK81+CK82+CK83</f>
        <v>14366745.8</v>
      </c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6" t="s">
        <v>36</v>
      </c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7"/>
    </row>
    <row r="78" spans="1:114" ht="21.75" customHeight="1">
      <c r="A78" s="233" t="s">
        <v>171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5"/>
      <c r="BF78" s="146" t="s">
        <v>61</v>
      </c>
      <c r="BG78" s="165" t="s">
        <v>62</v>
      </c>
      <c r="BH78" s="173" t="s">
        <v>629</v>
      </c>
      <c r="BI78" s="147" t="s">
        <v>630</v>
      </c>
      <c r="BJ78" s="152" t="s">
        <v>172</v>
      </c>
      <c r="BK78" s="230">
        <f>'Расчеты (обосн) обл.бюд'!J31</f>
        <v>11299868.558880001</v>
      </c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>
        <v>11034366.97</v>
      </c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>
        <v>11034366.97</v>
      </c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1" t="s">
        <v>36</v>
      </c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2"/>
    </row>
    <row r="79" spans="1:114" ht="21.75" customHeight="1">
      <c r="A79" s="233" t="s">
        <v>171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5"/>
      <c r="BF79" s="146" t="s">
        <v>183</v>
      </c>
      <c r="BG79" s="165" t="s">
        <v>64</v>
      </c>
      <c r="BH79" s="173" t="s">
        <v>629</v>
      </c>
      <c r="BI79" s="147" t="s">
        <v>630</v>
      </c>
      <c r="BJ79" s="152" t="s">
        <v>175</v>
      </c>
      <c r="BK79" s="230">
        <f>'Расчеты (обосн) обл.бюд'!J44</f>
        <v>3424640.30478176</v>
      </c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>
        <v>3332378.83</v>
      </c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>
        <v>3332378.83</v>
      </c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1" t="s">
        <v>36</v>
      </c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2"/>
    </row>
    <row r="80" spans="1:114" ht="21.75" customHeight="1">
      <c r="A80" s="233" t="s">
        <v>171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5"/>
      <c r="BF80" s="146" t="s">
        <v>184</v>
      </c>
      <c r="BG80" s="165" t="s">
        <v>62</v>
      </c>
      <c r="BH80" s="173" t="s">
        <v>629</v>
      </c>
      <c r="BI80" s="147" t="s">
        <v>630</v>
      </c>
      <c r="BJ80" s="173" t="s">
        <v>639</v>
      </c>
      <c r="BK80" s="230">
        <f>'Расчеты (обосн) обл.бюд'!J49</f>
        <v>39999.9999996</v>
      </c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1" t="s">
        <v>36</v>
      </c>
      <c r="CY80" s="231"/>
      <c r="CZ80" s="231"/>
      <c r="DA80" s="231"/>
      <c r="DB80" s="231"/>
      <c r="DC80" s="231"/>
      <c r="DD80" s="231"/>
      <c r="DE80" s="231"/>
      <c r="DF80" s="231"/>
      <c r="DG80" s="231"/>
      <c r="DH80" s="231"/>
      <c r="DI80" s="231"/>
      <c r="DJ80" s="232"/>
    </row>
    <row r="81" spans="1:114" ht="21.75" customHeight="1">
      <c r="A81" s="233" t="s">
        <v>171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5"/>
      <c r="BF81" s="146" t="s">
        <v>185</v>
      </c>
      <c r="BG81" s="165" t="s">
        <v>80</v>
      </c>
      <c r="BH81" s="173" t="s">
        <v>629</v>
      </c>
      <c r="BI81" s="147" t="s">
        <v>630</v>
      </c>
      <c r="BJ81" s="152" t="s">
        <v>176</v>
      </c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1" t="s">
        <v>36</v>
      </c>
      <c r="CY81" s="231"/>
      <c r="CZ81" s="231"/>
      <c r="DA81" s="231"/>
      <c r="DB81" s="231"/>
      <c r="DC81" s="231"/>
      <c r="DD81" s="231"/>
      <c r="DE81" s="231"/>
      <c r="DF81" s="231"/>
      <c r="DG81" s="231"/>
      <c r="DH81" s="231"/>
      <c r="DI81" s="231"/>
      <c r="DJ81" s="232"/>
    </row>
    <row r="82" spans="1:114" ht="21.75" customHeight="1">
      <c r="A82" s="233" t="s">
        <v>171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5"/>
      <c r="BF82" s="146" t="s">
        <v>186</v>
      </c>
      <c r="BG82" s="165" t="s">
        <v>80</v>
      </c>
      <c r="BH82" s="173" t="s">
        <v>629</v>
      </c>
      <c r="BI82" s="147" t="s">
        <v>630</v>
      </c>
      <c r="BJ82" s="152" t="s">
        <v>179</v>
      </c>
      <c r="BK82" s="230">
        <f>'Расчеты (обосн) обл.бюд'!J71</f>
        <v>158189</v>
      </c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1" t="s">
        <v>36</v>
      </c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2"/>
    </row>
    <row r="83" spans="1:114" ht="21.75" customHeight="1">
      <c r="A83" s="233" t="s">
        <v>171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5"/>
      <c r="BF83" s="146" t="s">
        <v>638</v>
      </c>
      <c r="BG83" s="165" t="s">
        <v>80</v>
      </c>
      <c r="BH83" s="173" t="s">
        <v>629</v>
      </c>
      <c r="BI83" s="147" t="s">
        <v>630</v>
      </c>
      <c r="BJ83" s="152" t="s">
        <v>180</v>
      </c>
      <c r="BK83" s="230">
        <f>'Расчеты (обосн) обл.бюд'!J81</f>
        <v>72811</v>
      </c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1" t="s">
        <v>36</v>
      </c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2"/>
    </row>
    <row r="84" spans="1:114" ht="21.75" customHeight="1">
      <c r="A84" s="248" t="s">
        <v>243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50"/>
      <c r="BF84" s="149" t="s">
        <v>67</v>
      </c>
      <c r="BG84" s="167" t="s">
        <v>36</v>
      </c>
      <c r="BH84" s="159"/>
      <c r="BI84" s="150"/>
      <c r="BJ84" s="159" t="s">
        <v>36</v>
      </c>
      <c r="BK84" s="245">
        <f>SUM(BK85:BW101)+0.01</f>
        <v>2276633.050916</v>
      </c>
      <c r="BL84" s="245"/>
      <c r="BM84" s="245"/>
      <c r="BN84" s="245"/>
      <c r="BO84" s="245"/>
      <c r="BP84" s="245"/>
      <c r="BQ84" s="245"/>
      <c r="BR84" s="245"/>
      <c r="BS84" s="245"/>
      <c r="BT84" s="245"/>
      <c r="BU84" s="245"/>
      <c r="BV84" s="245"/>
      <c r="BW84" s="245"/>
      <c r="BX84" s="245">
        <f>SUM(BX85:CJ101)</f>
        <v>2016804.4700000002</v>
      </c>
      <c r="BY84" s="245"/>
      <c r="BZ84" s="245"/>
      <c r="CA84" s="245"/>
      <c r="CB84" s="245"/>
      <c r="CC84" s="245"/>
      <c r="CD84" s="245"/>
      <c r="CE84" s="245"/>
      <c r="CF84" s="245"/>
      <c r="CG84" s="245"/>
      <c r="CH84" s="245"/>
      <c r="CI84" s="245"/>
      <c r="CJ84" s="245"/>
      <c r="CK84" s="245">
        <f>SUM(CK85:CW101)</f>
        <v>2076811.15</v>
      </c>
      <c r="CL84" s="245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245"/>
      <c r="CX84" s="246" t="s">
        <v>36</v>
      </c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7"/>
    </row>
    <row r="85" spans="1:114" ht="21.75" customHeight="1">
      <c r="A85" s="233" t="s">
        <v>182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5"/>
      <c r="BF85" s="146" t="s">
        <v>68</v>
      </c>
      <c r="BG85" s="165" t="s">
        <v>62</v>
      </c>
      <c r="BH85" s="173" t="s">
        <v>631</v>
      </c>
      <c r="BI85" s="147" t="s">
        <v>632</v>
      </c>
      <c r="BJ85" s="152" t="s">
        <v>172</v>
      </c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1" t="s">
        <v>36</v>
      </c>
      <c r="CY85" s="231"/>
      <c r="CZ85" s="231"/>
      <c r="DA85" s="231"/>
      <c r="DB85" s="231"/>
      <c r="DC85" s="231"/>
      <c r="DD85" s="231"/>
      <c r="DE85" s="231"/>
      <c r="DF85" s="231"/>
      <c r="DG85" s="231"/>
      <c r="DH85" s="231"/>
      <c r="DI85" s="231"/>
      <c r="DJ85" s="232"/>
    </row>
    <row r="86" spans="1:114" ht="21.75" customHeight="1">
      <c r="A86" s="233" t="s">
        <v>182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234"/>
      <c r="BB86" s="234"/>
      <c r="BC86" s="234"/>
      <c r="BD86" s="234"/>
      <c r="BE86" s="235"/>
      <c r="BF86" s="146" t="s">
        <v>69</v>
      </c>
      <c r="BG86" s="165" t="s">
        <v>63</v>
      </c>
      <c r="BH86" s="173" t="s">
        <v>631</v>
      </c>
      <c r="BI86" s="147" t="s">
        <v>632</v>
      </c>
      <c r="BJ86" s="152" t="s">
        <v>173</v>
      </c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1" t="s">
        <v>36</v>
      </c>
      <c r="CY86" s="231"/>
      <c r="CZ86" s="231"/>
      <c r="DA86" s="231"/>
      <c r="DB86" s="231"/>
      <c r="DC86" s="231"/>
      <c r="DD86" s="231"/>
      <c r="DE86" s="231"/>
      <c r="DF86" s="231"/>
      <c r="DG86" s="231"/>
      <c r="DH86" s="231"/>
      <c r="DI86" s="231"/>
      <c r="DJ86" s="232"/>
    </row>
    <row r="87" spans="1:114" ht="21.75" customHeight="1">
      <c r="A87" s="233" t="s">
        <v>182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5"/>
      <c r="BF87" s="146" t="s">
        <v>194</v>
      </c>
      <c r="BG87" s="165" t="s">
        <v>64</v>
      </c>
      <c r="BH87" s="173" t="s">
        <v>631</v>
      </c>
      <c r="BI87" s="147" t="s">
        <v>632</v>
      </c>
      <c r="BJ87" s="152" t="s">
        <v>175</v>
      </c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1" t="s">
        <v>36</v>
      </c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1"/>
      <c r="DJ87" s="232"/>
    </row>
    <row r="88" spans="1:114" ht="21.75" customHeight="1">
      <c r="A88" s="233" t="s">
        <v>182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5"/>
      <c r="BF88" s="146" t="s">
        <v>195</v>
      </c>
      <c r="BG88" s="165" t="s">
        <v>80</v>
      </c>
      <c r="BH88" s="173" t="s">
        <v>631</v>
      </c>
      <c r="BI88" s="147" t="s">
        <v>632</v>
      </c>
      <c r="BJ88" s="152" t="s">
        <v>176</v>
      </c>
      <c r="BK88" s="230">
        <f>'Расчеты (обосн) местн.б'!J34</f>
        <v>33693.996</v>
      </c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>
        <v>33694</v>
      </c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>
        <v>33694</v>
      </c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1" t="s">
        <v>36</v>
      </c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2"/>
    </row>
    <row r="89" spans="1:114" ht="21.75" customHeight="1">
      <c r="A89" s="233" t="s">
        <v>182</v>
      </c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5"/>
      <c r="BF89" s="146" t="s">
        <v>196</v>
      </c>
      <c r="BG89" s="165" t="s">
        <v>80</v>
      </c>
      <c r="BH89" s="173" t="s">
        <v>631</v>
      </c>
      <c r="BI89" s="147" t="s">
        <v>632</v>
      </c>
      <c r="BJ89" s="152" t="s">
        <v>177</v>
      </c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1" t="s">
        <v>36</v>
      </c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2"/>
    </row>
    <row r="90" spans="1:114" ht="21.75" customHeight="1">
      <c r="A90" s="233" t="s">
        <v>182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5"/>
      <c r="BF90" s="146" t="s">
        <v>197</v>
      </c>
      <c r="BG90" s="165" t="s">
        <v>80</v>
      </c>
      <c r="BH90" s="173" t="s">
        <v>631</v>
      </c>
      <c r="BI90" s="147" t="s">
        <v>632</v>
      </c>
      <c r="BJ90" s="152" t="s">
        <v>187</v>
      </c>
      <c r="BK90" s="230">
        <f>'Расчеты (обосн) местн.б'!J45</f>
        <v>1284239.219916</v>
      </c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>
        <v>1018147.56</v>
      </c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>
        <v>1078154.24</v>
      </c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1" t="s">
        <v>36</v>
      </c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2"/>
    </row>
    <row r="91" spans="1:114" ht="21.75" customHeight="1">
      <c r="A91" s="233" t="s">
        <v>182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5"/>
      <c r="BF91" s="146" t="s">
        <v>198</v>
      </c>
      <c r="BG91" s="165" t="s">
        <v>80</v>
      </c>
      <c r="BH91" s="173" t="s">
        <v>631</v>
      </c>
      <c r="BI91" s="147" t="s">
        <v>632</v>
      </c>
      <c r="BJ91" s="152" t="s">
        <v>178</v>
      </c>
      <c r="BK91" s="230">
        <f>'Расчеты (обосн) местн.б'!J72</f>
        <v>353635.75</v>
      </c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>
        <v>406019.62</v>
      </c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>
        <v>406019.62</v>
      </c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2"/>
    </row>
    <row r="92" spans="1:114" ht="21.75" customHeight="1">
      <c r="A92" s="233" t="s">
        <v>182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5"/>
      <c r="BF92" s="146" t="s">
        <v>199</v>
      </c>
      <c r="BG92" s="165" t="s">
        <v>80</v>
      </c>
      <c r="BH92" s="173" t="s">
        <v>631</v>
      </c>
      <c r="BI92" s="147" t="s">
        <v>632</v>
      </c>
      <c r="BJ92" s="152" t="s">
        <v>174</v>
      </c>
      <c r="BK92" s="230">
        <f>'Расчеты (обосн) местн.б'!J86</f>
        <v>242829.6</v>
      </c>
      <c r="BL92" s="230"/>
      <c r="BM92" s="230"/>
      <c r="BN92" s="230"/>
      <c r="BO92" s="230"/>
      <c r="BP92" s="230"/>
      <c r="BQ92" s="230"/>
      <c r="BR92" s="230"/>
      <c r="BS92" s="230"/>
      <c r="BT92" s="230"/>
      <c r="BU92" s="230"/>
      <c r="BV92" s="230"/>
      <c r="BW92" s="230"/>
      <c r="BX92" s="230">
        <v>213500</v>
      </c>
      <c r="BY92" s="230"/>
      <c r="BZ92" s="230"/>
      <c r="CA92" s="230"/>
      <c r="CB92" s="230"/>
      <c r="CC92" s="230"/>
      <c r="CD92" s="230"/>
      <c r="CE92" s="230"/>
      <c r="CF92" s="230"/>
      <c r="CG92" s="230"/>
      <c r="CH92" s="230"/>
      <c r="CI92" s="230"/>
      <c r="CJ92" s="230"/>
      <c r="CK92" s="230">
        <v>213500</v>
      </c>
      <c r="CL92" s="230"/>
      <c r="CM92" s="230"/>
      <c r="CN92" s="230"/>
      <c r="CO92" s="230"/>
      <c r="CP92" s="230"/>
      <c r="CQ92" s="230"/>
      <c r="CR92" s="230"/>
      <c r="CS92" s="230"/>
      <c r="CT92" s="230"/>
      <c r="CU92" s="230"/>
      <c r="CV92" s="230"/>
      <c r="CW92" s="230"/>
      <c r="CX92" s="231" t="s">
        <v>36</v>
      </c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2"/>
    </row>
    <row r="93" spans="1:114" ht="21.75" customHeight="1">
      <c r="A93" s="233" t="s">
        <v>182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5"/>
      <c r="BF93" s="146" t="s">
        <v>200</v>
      </c>
      <c r="BG93" s="165" t="s">
        <v>80</v>
      </c>
      <c r="BH93" s="173" t="s">
        <v>631</v>
      </c>
      <c r="BI93" s="147" t="s">
        <v>632</v>
      </c>
      <c r="BJ93" s="152" t="s">
        <v>188</v>
      </c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1" t="s">
        <v>36</v>
      </c>
      <c r="CY93" s="231"/>
      <c r="CZ93" s="231"/>
      <c r="DA93" s="231"/>
      <c r="DB93" s="231"/>
      <c r="DC93" s="231"/>
      <c r="DD93" s="231"/>
      <c r="DE93" s="231"/>
      <c r="DF93" s="231"/>
      <c r="DG93" s="231"/>
      <c r="DH93" s="231"/>
      <c r="DI93" s="231"/>
      <c r="DJ93" s="232"/>
    </row>
    <row r="94" spans="1:114" ht="21.75" customHeight="1">
      <c r="A94" s="233" t="s">
        <v>182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5"/>
      <c r="BF94" s="146" t="s">
        <v>201</v>
      </c>
      <c r="BG94" s="165" t="s">
        <v>80</v>
      </c>
      <c r="BH94" s="173" t="s">
        <v>631</v>
      </c>
      <c r="BI94" s="147" t="s">
        <v>632</v>
      </c>
      <c r="BJ94" s="152" t="s">
        <v>189</v>
      </c>
      <c r="BK94" s="230">
        <f>'Расчеты (обосн) местн.б'!J92</f>
        <v>13134.7</v>
      </c>
      <c r="BL94" s="230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0"/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  <c r="CM94" s="230"/>
      <c r="CN94" s="230"/>
      <c r="CO94" s="230"/>
      <c r="CP94" s="230"/>
      <c r="CQ94" s="230"/>
      <c r="CR94" s="230"/>
      <c r="CS94" s="230"/>
      <c r="CT94" s="230"/>
      <c r="CU94" s="230"/>
      <c r="CV94" s="230"/>
      <c r="CW94" s="230"/>
      <c r="CX94" s="231" t="s">
        <v>36</v>
      </c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2"/>
    </row>
    <row r="95" spans="1:114" ht="21.75" customHeight="1">
      <c r="A95" s="233" t="s">
        <v>182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5"/>
      <c r="BF95" s="146" t="s">
        <v>70</v>
      </c>
      <c r="BG95" s="165" t="s">
        <v>80</v>
      </c>
      <c r="BH95" s="173" t="s">
        <v>631</v>
      </c>
      <c r="BI95" s="147" t="s">
        <v>632</v>
      </c>
      <c r="BJ95" s="152" t="s">
        <v>179</v>
      </c>
      <c r="BK95" s="230">
        <f>'Расчеты (обосн) местн.б'!J124</f>
        <v>4500</v>
      </c>
      <c r="BL95" s="230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230"/>
      <c r="CM95" s="230"/>
      <c r="CN95" s="230"/>
      <c r="CO95" s="230"/>
      <c r="CP95" s="230"/>
      <c r="CQ95" s="230"/>
      <c r="CR95" s="230"/>
      <c r="CS95" s="230"/>
      <c r="CT95" s="230"/>
      <c r="CU95" s="230"/>
      <c r="CV95" s="230"/>
      <c r="CW95" s="230"/>
      <c r="CX95" s="231" t="s">
        <v>36</v>
      </c>
      <c r="CY95" s="231"/>
      <c r="CZ95" s="231"/>
      <c r="DA95" s="231"/>
      <c r="DB95" s="231"/>
      <c r="DC95" s="231"/>
      <c r="DD95" s="231"/>
      <c r="DE95" s="231"/>
      <c r="DF95" s="231"/>
      <c r="DG95" s="231"/>
      <c r="DH95" s="231"/>
      <c r="DI95" s="231"/>
      <c r="DJ95" s="232"/>
    </row>
    <row r="96" spans="1:114" ht="21.75" customHeight="1">
      <c r="A96" s="233" t="s">
        <v>182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5"/>
      <c r="BF96" s="146" t="s">
        <v>202</v>
      </c>
      <c r="BG96" s="165" t="s">
        <v>80</v>
      </c>
      <c r="BH96" s="173" t="s">
        <v>631</v>
      </c>
      <c r="BI96" s="147" t="s">
        <v>632</v>
      </c>
      <c r="BJ96" s="152" t="s">
        <v>190</v>
      </c>
      <c r="BK96" s="230"/>
      <c r="BL96" s="230"/>
      <c r="BM96" s="230"/>
      <c r="BN96" s="230"/>
      <c r="BO96" s="230"/>
      <c r="BP96" s="230"/>
      <c r="BQ96" s="230"/>
      <c r="BR96" s="230"/>
      <c r="BS96" s="230"/>
      <c r="BT96" s="230"/>
      <c r="BU96" s="230"/>
      <c r="BV96" s="230"/>
      <c r="BW96" s="230"/>
      <c r="BX96" s="230"/>
      <c r="BY96" s="230"/>
      <c r="BZ96" s="230"/>
      <c r="CA96" s="230"/>
      <c r="CB96" s="230"/>
      <c r="CC96" s="230"/>
      <c r="CD96" s="230"/>
      <c r="CE96" s="230"/>
      <c r="CF96" s="230"/>
      <c r="CG96" s="230"/>
      <c r="CH96" s="230"/>
      <c r="CI96" s="230"/>
      <c r="CJ96" s="230"/>
      <c r="CK96" s="230"/>
      <c r="CL96" s="230"/>
      <c r="CM96" s="230"/>
      <c r="CN96" s="230"/>
      <c r="CO96" s="230"/>
      <c r="CP96" s="230"/>
      <c r="CQ96" s="230"/>
      <c r="CR96" s="230"/>
      <c r="CS96" s="230"/>
      <c r="CT96" s="230"/>
      <c r="CU96" s="230"/>
      <c r="CV96" s="230"/>
      <c r="CW96" s="230"/>
      <c r="CX96" s="231" t="s">
        <v>36</v>
      </c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2"/>
    </row>
    <row r="97" spans="1:114" ht="21.75" customHeight="1">
      <c r="A97" s="233" t="s">
        <v>182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5"/>
      <c r="BF97" s="146" t="s">
        <v>203</v>
      </c>
      <c r="BG97" s="165" t="s">
        <v>80</v>
      </c>
      <c r="BH97" s="173" t="s">
        <v>631</v>
      </c>
      <c r="BI97" s="147" t="s">
        <v>632</v>
      </c>
      <c r="BJ97" s="173" t="s">
        <v>640</v>
      </c>
      <c r="BK97" s="230">
        <f>'Расчеты (обосн) местн.б'!J159</f>
        <v>40000</v>
      </c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230">
        <v>40000</v>
      </c>
      <c r="BY97" s="230"/>
      <c r="BZ97" s="230"/>
      <c r="CA97" s="230"/>
      <c r="CB97" s="230"/>
      <c r="CC97" s="230"/>
      <c r="CD97" s="230"/>
      <c r="CE97" s="230"/>
      <c r="CF97" s="230"/>
      <c r="CG97" s="230"/>
      <c r="CH97" s="230"/>
      <c r="CI97" s="230"/>
      <c r="CJ97" s="230"/>
      <c r="CK97" s="230">
        <v>40000</v>
      </c>
      <c r="CL97" s="230"/>
      <c r="CM97" s="230"/>
      <c r="CN97" s="230"/>
      <c r="CO97" s="230"/>
      <c r="CP97" s="230"/>
      <c r="CQ97" s="230"/>
      <c r="CR97" s="230"/>
      <c r="CS97" s="230"/>
      <c r="CT97" s="230"/>
      <c r="CU97" s="230"/>
      <c r="CV97" s="230"/>
      <c r="CW97" s="230"/>
      <c r="CX97" s="231" t="s">
        <v>36</v>
      </c>
      <c r="CY97" s="231"/>
      <c r="CZ97" s="231"/>
      <c r="DA97" s="231"/>
      <c r="DB97" s="231"/>
      <c r="DC97" s="231"/>
      <c r="DD97" s="231"/>
      <c r="DE97" s="231"/>
      <c r="DF97" s="231"/>
      <c r="DG97" s="231"/>
      <c r="DH97" s="231"/>
      <c r="DI97" s="231"/>
      <c r="DJ97" s="232"/>
    </row>
    <row r="98" spans="1:114" ht="21.75" customHeight="1">
      <c r="A98" s="233" t="s">
        <v>182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5"/>
      <c r="BF98" s="146" t="s">
        <v>204</v>
      </c>
      <c r="BG98" s="165" t="s">
        <v>80</v>
      </c>
      <c r="BH98" s="173" t="s">
        <v>631</v>
      </c>
      <c r="BI98" s="147" t="s">
        <v>632</v>
      </c>
      <c r="BJ98" s="152" t="s">
        <v>191</v>
      </c>
      <c r="BK98" s="230">
        <f>'Расчеты (обосн) местн.б'!J172</f>
        <v>11778.88</v>
      </c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>
        <v>10000</v>
      </c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>
        <v>10000</v>
      </c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1" t="s">
        <v>36</v>
      </c>
      <c r="CY98" s="231"/>
      <c r="CZ98" s="231"/>
      <c r="DA98" s="231"/>
      <c r="DB98" s="231"/>
      <c r="DC98" s="231"/>
      <c r="DD98" s="231"/>
      <c r="DE98" s="231"/>
      <c r="DF98" s="231"/>
      <c r="DG98" s="231"/>
      <c r="DH98" s="231"/>
      <c r="DI98" s="231"/>
      <c r="DJ98" s="232"/>
    </row>
    <row r="99" spans="1:114" ht="21.75" customHeight="1">
      <c r="A99" s="233" t="s">
        <v>182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5"/>
      <c r="BF99" s="146" t="s">
        <v>205</v>
      </c>
      <c r="BG99" s="165" t="s">
        <v>80</v>
      </c>
      <c r="BH99" s="173" t="s">
        <v>631</v>
      </c>
      <c r="BI99" s="147" t="s">
        <v>632</v>
      </c>
      <c r="BJ99" s="152" t="s">
        <v>180</v>
      </c>
      <c r="BK99" s="230">
        <f>'Расчеты (обосн) местн.б'!J185</f>
        <v>84958.9</v>
      </c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>
        <v>87581.29</v>
      </c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>
        <v>87581.29</v>
      </c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30"/>
      <c r="CW99" s="230"/>
      <c r="CX99" s="231" t="s">
        <v>36</v>
      </c>
      <c r="CY99" s="231"/>
      <c r="CZ99" s="231"/>
      <c r="DA99" s="231"/>
      <c r="DB99" s="231"/>
      <c r="DC99" s="231"/>
      <c r="DD99" s="231"/>
      <c r="DE99" s="231"/>
      <c r="DF99" s="231"/>
      <c r="DG99" s="231"/>
      <c r="DH99" s="231"/>
      <c r="DI99" s="231"/>
      <c r="DJ99" s="232"/>
    </row>
    <row r="100" spans="1:114" ht="21.75" customHeight="1">
      <c r="A100" s="233" t="s">
        <v>182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5"/>
      <c r="BF100" s="146" t="s">
        <v>206</v>
      </c>
      <c r="BG100" s="165" t="s">
        <v>80</v>
      </c>
      <c r="BH100" s="173" t="s">
        <v>631</v>
      </c>
      <c r="BI100" s="147" t="s">
        <v>632</v>
      </c>
      <c r="BJ100" s="152" t="s">
        <v>192</v>
      </c>
      <c r="BK100" s="230"/>
      <c r="BL100" s="230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0"/>
      <c r="CM100" s="230"/>
      <c r="CN100" s="230"/>
      <c r="CO100" s="230"/>
      <c r="CP100" s="230"/>
      <c r="CQ100" s="230"/>
      <c r="CR100" s="230"/>
      <c r="CS100" s="230"/>
      <c r="CT100" s="230"/>
      <c r="CU100" s="230"/>
      <c r="CV100" s="230"/>
      <c r="CW100" s="230"/>
      <c r="CX100" s="231" t="s">
        <v>36</v>
      </c>
      <c r="CY100" s="231"/>
      <c r="CZ100" s="231"/>
      <c r="DA100" s="231"/>
      <c r="DB100" s="231"/>
      <c r="DC100" s="231"/>
      <c r="DD100" s="231"/>
      <c r="DE100" s="231"/>
      <c r="DF100" s="231"/>
      <c r="DG100" s="231"/>
      <c r="DH100" s="231"/>
      <c r="DI100" s="231"/>
      <c r="DJ100" s="232"/>
    </row>
    <row r="101" spans="1:114" ht="21.75" customHeight="1">
      <c r="A101" s="233" t="s">
        <v>182</v>
      </c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5"/>
      <c r="BF101" s="146" t="s">
        <v>207</v>
      </c>
      <c r="BG101" s="165" t="s">
        <v>73</v>
      </c>
      <c r="BH101" s="173" t="s">
        <v>631</v>
      </c>
      <c r="BI101" s="147" t="s">
        <v>632</v>
      </c>
      <c r="BJ101" s="152" t="s">
        <v>193</v>
      </c>
      <c r="BK101" s="230">
        <f>'Расчеты (обосн) местн.б'!J108</f>
        <v>207861.995</v>
      </c>
      <c r="BL101" s="230"/>
      <c r="BM101" s="230"/>
      <c r="BN101" s="230"/>
      <c r="BO101" s="230"/>
      <c r="BP101" s="230"/>
      <c r="BQ101" s="230"/>
      <c r="BR101" s="230"/>
      <c r="BS101" s="230"/>
      <c r="BT101" s="230"/>
      <c r="BU101" s="230"/>
      <c r="BV101" s="230"/>
      <c r="BW101" s="230"/>
      <c r="BX101" s="230">
        <v>207862</v>
      </c>
      <c r="BY101" s="230"/>
      <c r="BZ101" s="230"/>
      <c r="CA101" s="230"/>
      <c r="CB101" s="230"/>
      <c r="CC101" s="230"/>
      <c r="CD101" s="230"/>
      <c r="CE101" s="230"/>
      <c r="CF101" s="230"/>
      <c r="CG101" s="230"/>
      <c r="CH101" s="230"/>
      <c r="CI101" s="230"/>
      <c r="CJ101" s="230"/>
      <c r="CK101" s="230">
        <v>207862</v>
      </c>
      <c r="CL101" s="230"/>
      <c r="CM101" s="230"/>
      <c r="CN101" s="230"/>
      <c r="CO101" s="230"/>
      <c r="CP101" s="230"/>
      <c r="CQ101" s="230"/>
      <c r="CR101" s="230"/>
      <c r="CS101" s="230"/>
      <c r="CT101" s="230"/>
      <c r="CU101" s="230"/>
      <c r="CV101" s="230"/>
      <c r="CW101" s="230"/>
      <c r="CX101" s="231" t="s">
        <v>36</v>
      </c>
      <c r="CY101" s="231"/>
      <c r="CZ101" s="231"/>
      <c r="DA101" s="231"/>
      <c r="DB101" s="231"/>
      <c r="DC101" s="231"/>
      <c r="DD101" s="231"/>
      <c r="DE101" s="231"/>
      <c r="DF101" s="231"/>
      <c r="DG101" s="231"/>
      <c r="DH101" s="231"/>
      <c r="DI101" s="231"/>
      <c r="DJ101" s="232"/>
    </row>
    <row r="102" spans="1:114" ht="14.25" customHeight="1">
      <c r="A102" s="242" t="s">
        <v>242</v>
      </c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43"/>
      <c r="AT102" s="243"/>
      <c r="AU102" s="243"/>
      <c r="AV102" s="243"/>
      <c r="AW102" s="243"/>
      <c r="AX102" s="243"/>
      <c r="AY102" s="243"/>
      <c r="AZ102" s="243"/>
      <c r="BA102" s="243"/>
      <c r="BB102" s="243"/>
      <c r="BC102" s="243"/>
      <c r="BD102" s="243"/>
      <c r="BE102" s="244"/>
      <c r="BF102" s="149" t="s">
        <v>71</v>
      </c>
      <c r="BG102" s="167" t="s">
        <v>36</v>
      </c>
      <c r="BH102" s="159"/>
      <c r="BI102" s="150"/>
      <c r="BJ102" s="159" t="s">
        <v>36</v>
      </c>
      <c r="BK102" s="245">
        <f>SUM(BK103:BW107)</f>
        <v>269010.48</v>
      </c>
      <c r="BL102" s="245"/>
      <c r="BM102" s="245"/>
      <c r="BN102" s="245"/>
      <c r="BO102" s="245"/>
      <c r="BP102" s="245"/>
      <c r="BQ102" s="245"/>
      <c r="BR102" s="245"/>
      <c r="BS102" s="245"/>
      <c r="BT102" s="245"/>
      <c r="BU102" s="245"/>
      <c r="BV102" s="245"/>
      <c r="BW102" s="245"/>
      <c r="BX102" s="245">
        <f>SUM(BX103:CJ107)</f>
        <v>0</v>
      </c>
      <c r="BY102" s="245"/>
      <c r="BZ102" s="245"/>
      <c r="CA102" s="245"/>
      <c r="CB102" s="245"/>
      <c r="CC102" s="245"/>
      <c r="CD102" s="245"/>
      <c r="CE102" s="245"/>
      <c r="CF102" s="245"/>
      <c r="CG102" s="245"/>
      <c r="CH102" s="245"/>
      <c r="CI102" s="245"/>
      <c r="CJ102" s="245"/>
      <c r="CK102" s="245">
        <f>SUM(CK103:CW107)</f>
        <v>0</v>
      </c>
      <c r="CL102" s="245"/>
      <c r="CM102" s="245"/>
      <c r="CN102" s="245"/>
      <c r="CO102" s="245"/>
      <c r="CP102" s="245"/>
      <c r="CQ102" s="245"/>
      <c r="CR102" s="245"/>
      <c r="CS102" s="245"/>
      <c r="CT102" s="245"/>
      <c r="CU102" s="245"/>
      <c r="CV102" s="245"/>
      <c r="CW102" s="245"/>
      <c r="CX102" s="246" t="s">
        <v>36</v>
      </c>
      <c r="CY102" s="246"/>
      <c r="CZ102" s="246"/>
      <c r="DA102" s="246"/>
      <c r="DB102" s="246"/>
      <c r="DC102" s="246"/>
      <c r="DD102" s="246"/>
      <c r="DE102" s="246"/>
      <c r="DF102" s="246"/>
      <c r="DG102" s="246"/>
      <c r="DH102" s="246"/>
      <c r="DI102" s="246"/>
      <c r="DJ102" s="247"/>
    </row>
    <row r="103" spans="1:114" ht="14.25" customHeight="1">
      <c r="A103" s="239" t="s">
        <v>166</v>
      </c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1"/>
      <c r="BF103" s="146" t="s">
        <v>72</v>
      </c>
      <c r="BG103" s="165" t="s">
        <v>79</v>
      </c>
      <c r="BH103" s="152"/>
      <c r="BI103" s="147"/>
      <c r="BJ103" s="152" t="s">
        <v>178</v>
      </c>
      <c r="BK103" s="230"/>
      <c r="BL103" s="230"/>
      <c r="BM103" s="230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  <c r="CM103" s="230"/>
      <c r="CN103" s="230"/>
      <c r="CO103" s="230"/>
      <c r="CP103" s="230"/>
      <c r="CQ103" s="230"/>
      <c r="CR103" s="230"/>
      <c r="CS103" s="230"/>
      <c r="CT103" s="230"/>
      <c r="CU103" s="230"/>
      <c r="CV103" s="230"/>
      <c r="CW103" s="230"/>
      <c r="CX103" s="231" t="s">
        <v>36</v>
      </c>
      <c r="CY103" s="231"/>
      <c r="CZ103" s="231"/>
      <c r="DA103" s="231"/>
      <c r="DB103" s="231"/>
      <c r="DC103" s="231"/>
      <c r="DD103" s="231"/>
      <c r="DE103" s="231"/>
      <c r="DF103" s="231"/>
      <c r="DG103" s="231"/>
      <c r="DH103" s="231"/>
      <c r="DI103" s="231"/>
      <c r="DJ103" s="232"/>
    </row>
    <row r="104" spans="1:114" ht="14.25" customHeight="1">
      <c r="A104" s="239" t="s">
        <v>166</v>
      </c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1"/>
      <c r="BF104" s="146" t="s">
        <v>208</v>
      </c>
      <c r="BG104" s="165" t="s">
        <v>80</v>
      </c>
      <c r="BH104" s="152"/>
      <c r="BI104" s="147"/>
      <c r="BJ104" s="152" t="s">
        <v>178</v>
      </c>
      <c r="BK104" s="230"/>
      <c r="BL104" s="230"/>
      <c r="BM104" s="230"/>
      <c r="BN104" s="230"/>
      <c r="BO104" s="230"/>
      <c r="BP104" s="230"/>
      <c r="BQ104" s="230"/>
      <c r="BR104" s="230"/>
      <c r="BS104" s="230"/>
      <c r="BT104" s="230"/>
      <c r="BU104" s="230"/>
      <c r="BV104" s="230"/>
      <c r="BW104" s="230"/>
      <c r="BX104" s="230"/>
      <c r="BY104" s="230"/>
      <c r="BZ104" s="230"/>
      <c r="CA104" s="230"/>
      <c r="CB104" s="230"/>
      <c r="CC104" s="230"/>
      <c r="CD104" s="230"/>
      <c r="CE104" s="230"/>
      <c r="CF104" s="230"/>
      <c r="CG104" s="230"/>
      <c r="CH104" s="230"/>
      <c r="CI104" s="230"/>
      <c r="CJ104" s="230"/>
      <c r="CK104" s="230"/>
      <c r="CL104" s="230"/>
      <c r="CM104" s="230"/>
      <c r="CN104" s="230"/>
      <c r="CO104" s="230"/>
      <c r="CP104" s="230"/>
      <c r="CQ104" s="230"/>
      <c r="CR104" s="230"/>
      <c r="CS104" s="230"/>
      <c r="CT104" s="230"/>
      <c r="CU104" s="230"/>
      <c r="CV104" s="230"/>
      <c r="CW104" s="230"/>
      <c r="CX104" s="231" t="s">
        <v>36</v>
      </c>
      <c r="CY104" s="231"/>
      <c r="CZ104" s="231"/>
      <c r="DA104" s="231"/>
      <c r="DB104" s="231"/>
      <c r="DC104" s="231"/>
      <c r="DD104" s="231"/>
      <c r="DE104" s="231"/>
      <c r="DF104" s="231"/>
      <c r="DG104" s="231"/>
      <c r="DH104" s="231"/>
      <c r="DI104" s="231"/>
      <c r="DJ104" s="232"/>
    </row>
    <row r="105" spans="1:114" ht="14.25" customHeight="1">
      <c r="A105" s="239" t="s">
        <v>166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1"/>
      <c r="BF105" s="146" t="s">
        <v>209</v>
      </c>
      <c r="BG105" s="165" t="s">
        <v>80</v>
      </c>
      <c r="BH105" s="210" t="s">
        <v>670</v>
      </c>
      <c r="BI105" s="210" t="s">
        <v>667</v>
      </c>
      <c r="BJ105" s="152" t="s">
        <v>174</v>
      </c>
      <c r="BK105" s="230">
        <f>'Расч (обосн) субс.на иные цели'!J32</f>
        <v>4252.8</v>
      </c>
      <c r="BL105" s="230"/>
      <c r="BM105" s="230"/>
      <c r="BN105" s="230"/>
      <c r="BO105" s="230"/>
      <c r="BP105" s="230"/>
      <c r="BQ105" s="230"/>
      <c r="BR105" s="230"/>
      <c r="BS105" s="230"/>
      <c r="BT105" s="230"/>
      <c r="BU105" s="230"/>
      <c r="BV105" s="230"/>
      <c r="BW105" s="230"/>
      <c r="BX105" s="230"/>
      <c r="BY105" s="230"/>
      <c r="BZ105" s="230"/>
      <c r="CA105" s="230"/>
      <c r="CB105" s="230"/>
      <c r="CC105" s="230"/>
      <c r="CD105" s="230"/>
      <c r="CE105" s="230"/>
      <c r="CF105" s="230"/>
      <c r="CG105" s="230"/>
      <c r="CH105" s="230"/>
      <c r="CI105" s="230"/>
      <c r="CJ105" s="230"/>
      <c r="CK105" s="230"/>
      <c r="CL105" s="230"/>
      <c r="CM105" s="230"/>
      <c r="CN105" s="230"/>
      <c r="CO105" s="230"/>
      <c r="CP105" s="230"/>
      <c r="CQ105" s="230"/>
      <c r="CR105" s="230"/>
      <c r="CS105" s="230"/>
      <c r="CT105" s="230"/>
      <c r="CU105" s="230"/>
      <c r="CV105" s="230"/>
      <c r="CW105" s="230"/>
      <c r="CX105" s="231" t="s">
        <v>36</v>
      </c>
      <c r="CY105" s="231"/>
      <c r="CZ105" s="231"/>
      <c r="DA105" s="231"/>
      <c r="DB105" s="231"/>
      <c r="DC105" s="231"/>
      <c r="DD105" s="231"/>
      <c r="DE105" s="231"/>
      <c r="DF105" s="231"/>
      <c r="DG105" s="231"/>
      <c r="DH105" s="231"/>
      <c r="DI105" s="231"/>
      <c r="DJ105" s="232"/>
    </row>
    <row r="106" spans="1:114" ht="14.25" customHeight="1">
      <c r="A106" s="239" t="s">
        <v>166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1"/>
      <c r="BF106" s="146" t="s">
        <v>210</v>
      </c>
      <c r="BG106" s="165" t="s">
        <v>80</v>
      </c>
      <c r="BH106" s="152"/>
      <c r="BI106" s="147"/>
      <c r="BJ106" s="152" t="s">
        <v>179</v>
      </c>
      <c r="BK106" s="230"/>
      <c r="BL106" s="230"/>
      <c r="BM106" s="230"/>
      <c r="BN106" s="230"/>
      <c r="BO106" s="230"/>
      <c r="BP106" s="230"/>
      <c r="BQ106" s="230"/>
      <c r="BR106" s="230"/>
      <c r="BS106" s="230"/>
      <c r="BT106" s="230"/>
      <c r="BU106" s="230"/>
      <c r="BV106" s="230"/>
      <c r="BW106" s="230"/>
      <c r="BX106" s="230"/>
      <c r="BY106" s="230"/>
      <c r="BZ106" s="230"/>
      <c r="CA106" s="230"/>
      <c r="CB106" s="230"/>
      <c r="CC106" s="230"/>
      <c r="CD106" s="230"/>
      <c r="CE106" s="230"/>
      <c r="CF106" s="230"/>
      <c r="CG106" s="230"/>
      <c r="CH106" s="230"/>
      <c r="CI106" s="230"/>
      <c r="CJ106" s="230"/>
      <c r="CK106" s="230"/>
      <c r="CL106" s="230"/>
      <c r="CM106" s="230"/>
      <c r="CN106" s="230"/>
      <c r="CO106" s="230"/>
      <c r="CP106" s="230"/>
      <c r="CQ106" s="230"/>
      <c r="CR106" s="230"/>
      <c r="CS106" s="230"/>
      <c r="CT106" s="230"/>
      <c r="CU106" s="230"/>
      <c r="CV106" s="230"/>
      <c r="CW106" s="230"/>
      <c r="CX106" s="231" t="s">
        <v>36</v>
      </c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2"/>
    </row>
    <row r="107" spans="1:114" ht="14.25" customHeight="1">
      <c r="A107" s="239" t="s">
        <v>166</v>
      </c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1"/>
      <c r="BF107" s="146" t="s">
        <v>211</v>
      </c>
      <c r="BG107" s="165" t="s">
        <v>80</v>
      </c>
      <c r="BH107" s="173" t="s">
        <v>636</v>
      </c>
      <c r="BI107" s="173" t="s">
        <v>637</v>
      </c>
      <c r="BJ107" s="173" t="s">
        <v>190</v>
      </c>
      <c r="BK107" s="230">
        <f>'Расч (обосн) субс.на иные цели'!J25</f>
        <v>264757.68</v>
      </c>
      <c r="BL107" s="230"/>
      <c r="BM107" s="230"/>
      <c r="BN107" s="230"/>
      <c r="BO107" s="230"/>
      <c r="BP107" s="230"/>
      <c r="BQ107" s="230"/>
      <c r="BR107" s="230"/>
      <c r="BS107" s="230"/>
      <c r="BT107" s="230"/>
      <c r="BU107" s="230"/>
      <c r="BV107" s="230"/>
      <c r="BW107" s="230"/>
      <c r="BX107" s="230"/>
      <c r="BY107" s="230"/>
      <c r="BZ107" s="230"/>
      <c r="CA107" s="230"/>
      <c r="CB107" s="230"/>
      <c r="CC107" s="230"/>
      <c r="CD107" s="230"/>
      <c r="CE107" s="230"/>
      <c r="CF107" s="230"/>
      <c r="CG107" s="230"/>
      <c r="CH107" s="230"/>
      <c r="CI107" s="230"/>
      <c r="CJ107" s="230"/>
      <c r="CK107" s="230"/>
      <c r="CL107" s="230"/>
      <c r="CM107" s="230"/>
      <c r="CN107" s="230"/>
      <c r="CO107" s="230"/>
      <c r="CP107" s="230"/>
      <c r="CQ107" s="230"/>
      <c r="CR107" s="230"/>
      <c r="CS107" s="230"/>
      <c r="CT107" s="230"/>
      <c r="CU107" s="230"/>
      <c r="CV107" s="230"/>
      <c r="CW107" s="230"/>
      <c r="CX107" s="231" t="s">
        <v>36</v>
      </c>
      <c r="CY107" s="231"/>
      <c r="CZ107" s="231"/>
      <c r="DA107" s="231"/>
      <c r="DB107" s="231"/>
      <c r="DC107" s="231"/>
      <c r="DD107" s="231"/>
      <c r="DE107" s="231"/>
      <c r="DF107" s="231"/>
      <c r="DG107" s="231"/>
      <c r="DH107" s="231"/>
      <c r="DI107" s="231"/>
      <c r="DJ107" s="232"/>
    </row>
    <row r="108" spans="1:114" ht="14.25" customHeight="1">
      <c r="A108" s="242" t="s">
        <v>212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3"/>
      <c r="AS108" s="243"/>
      <c r="AT108" s="243"/>
      <c r="AU108" s="243"/>
      <c r="AV108" s="243"/>
      <c r="AW108" s="243"/>
      <c r="AX108" s="243"/>
      <c r="AY108" s="243"/>
      <c r="AZ108" s="243"/>
      <c r="BA108" s="243"/>
      <c r="BB108" s="243"/>
      <c r="BC108" s="243"/>
      <c r="BD108" s="243"/>
      <c r="BE108" s="244"/>
      <c r="BF108" s="149" t="s">
        <v>74</v>
      </c>
      <c r="BG108" s="167" t="s">
        <v>36</v>
      </c>
      <c r="BH108" s="159"/>
      <c r="BI108" s="150"/>
      <c r="BJ108" s="159" t="s">
        <v>36</v>
      </c>
      <c r="BK108" s="245">
        <f>SUM(BK109:BW114)</f>
        <v>0</v>
      </c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>
        <f>SUM(BX109:CJ114)</f>
        <v>0</v>
      </c>
      <c r="BY108" s="245"/>
      <c r="BZ108" s="245"/>
      <c r="CA108" s="245"/>
      <c r="CB108" s="245"/>
      <c r="CC108" s="245"/>
      <c r="CD108" s="245"/>
      <c r="CE108" s="245"/>
      <c r="CF108" s="245"/>
      <c r="CG108" s="245"/>
      <c r="CH108" s="245"/>
      <c r="CI108" s="245"/>
      <c r="CJ108" s="245"/>
      <c r="CK108" s="245">
        <f>SUM(CK109:CW114)</f>
        <v>0</v>
      </c>
      <c r="CL108" s="245"/>
      <c r="CM108" s="245"/>
      <c r="CN108" s="245"/>
      <c r="CO108" s="245"/>
      <c r="CP108" s="245"/>
      <c r="CQ108" s="245"/>
      <c r="CR108" s="245"/>
      <c r="CS108" s="245"/>
      <c r="CT108" s="245"/>
      <c r="CU108" s="245"/>
      <c r="CV108" s="245"/>
      <c r="CW108" s="245"/>
      <c r="CX108" s="231" t="s">
        <v>36</v>
      </c>
      <c r="CY108" s="231"/>
      <c r="CZ108" s="231"/>
      <c r="DA108" s="231"/>
      <c r="DB108" s="231"/>
      <c r="DC108" s="231"/>
      <c r="DD108" s="231"/>
      <c r="DE108" s="231"/>
      <c r="DF108" s="231"/>
      <c r="DG108" s="231"/>
      <c r="DH108" s="231"/>
      <c r="DI108" s="231"/>
      <c r="DJ108" s="232"/>
    </row>
    <row r="109" spans="1:114" ht="14.25" customHeight="1">
      <c r="A109" s="239" t="s">
        <v>212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1"/>
      <c r="BF109" s="146" t="s">
        <v>75</v>
      </c>
      <c r="BG109" s="165" t="s">
        <v>62</v>
      </c>
      <c r="BH109" s="152"/>
      <c r="BI109" s="147" t="s">
        <v>241</v>
      </c>
      <c r="BJ109" s="152" t="s">
        <v>172</v>
      </c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/>
      <c r="BY109" s="230"/>
      <c r="BZ109" s="230"/>
      <c r="CA109" s="230"/>
      <c r="CB109" s="230"/>
      <c r="CC109" s="230"/>
      <c r="CD109" s="230"/>
      <c r="CE109" s="230"/>
      <c r="CF109" s="230"/>
      <c r="CG109" s="230"/>
      <c r="CH109" s="230"/>
      <c r="CI109" s="230"/>
      <c r="CJ109" s="230"/>
      <c r="CK109" s="230"/>
      <c r="CL109" s="230"/>
      <c r="CM109" s="230"/>
      <c r="CN109" s="230"/>
      <c r="CO109" s="230"/>
      <c r="CP109" s="230"/>
      <c r="CQ109" s="230"/>
      <c r="CR109" s="230"/>
      <c r="CS109" s="230"/>
      <c r="CT109" s="230"/>
      <c r="CU109" s="230"/>
      <c r="CV109" s="230"/>
      <c r="CW109" s="230"/>
      <c r="CX109" s="231" t="s">
        <v>36</v>
      </c>
      <c r="CY109" s="231"/>
      <c r="CZ109" s="231"/>
      <c r="DA109" s="231"/>
      <c r="DB109" s="231"/>
      <c r="DC109" s="231"/>
      <c r="DD109" s="231"/>
      <c r="DE109" s="231"/>
      <c r="DF109" s="231"/>
      <c r="DG109" s="231"/>
      <c r="DH109" s="231"/>
      <c r="DI109" s="231"/>
      <c r="DJ109" s="232"/>
    </row>
    <row r="110" spans="1:114" ht="14.25" customHeight="1">
      <c r="A110" s="239" t="s">
        <v>212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1"/>
      <c r="BF110" s="146" t="s">
        <v>213</v>
      </c>
      <c r="BG110" s="165" t="s">
        <v>64</v>
      </c>
      <c r="BH110" s="152"/>
      <c r="BI110" s="147" t="s">
        <v>241</v>
      </c>
      <c r="BJ110" s="152" t="s">
        <v>175</v>
      </c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  <c r="CM110" s="230"/>
      <c r="CN110" s="230"/>
      <c r="CO110" s="230"/>
      <c r="CP110" s="230"/>
      <c r="CQ110" s="230"/>
      <c r="CR110" s="230"/>
      <c r="CS110" s="230"/>
      <c r="CT110" s="230"/>
      <c r="CU110" s="230"/>
      <c r="CV110" s="230"/>
      <c r="CW110" s="230"/>
      <c r="CX110" s="231" t="s">
        <v>36</v>
      </c>
      <c r="CY110" s="231"/>
      <c r="CZ110" s="231"/>
      <c r="DA110" s="231"/>
      <c r="DB110" s="231"/>
      <c r="DC110" s="231"/>
      <c r="DD110" s="231"/>
      <c r="DE110" s="231"/>
      <c r="DF110" s="231"/>
      <c r="DG110" s="231"/>
      <c r="DH110" s="231"/>
      <c r="DI110" s="231"/>
      <c r="DJ110" s="232"/>
    </row>
    <row r="111" spans="1:114" ht="14.25" customHeight="1">
      <c r="A111" s="239" t="s">
        <v>212</v>
      </c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1"/>
      <c r="BF111" s="146" t="s">
        <v>214</v>
      </c>
      <c r="BG111" s="165" t="s">
        <v>80</v>
      </c>
      <c r="BH111" s="152"/>
      <c r="BI111" s="147" t="s">
        <v>241</v>
      </c>
      <c r="BJ111" s="152" t="s">
        <v>176</v>
      </c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  <c r="CG111" s="230"/>
      <c r="CH111" s="230"/>
      <c r="CI111" s="230"/>
      <c r="CJ111" s="230"/>
      <c r="CK111" s="230"/>
      <c r="CL111" s="230"/>
      <c r="CM111" s="230"/>
      <c r="CN111" s="230"/>
      <c r="CO111" s="230"/>
      <c r="CP111" s="230"/>
      <c r="CQ111" s="230"/>
      <c r="CR111" s="230"/>
      <c r="CS111" s="230"/>
      <c r="CT111" s="230"/>
      <c r="CU111" s="230"/>
      <c r="CV111" s="230"/>
      <c r="CW111" s="230"/>
      <c r="CX111" s="231" t="s">
        <v>36</v>
      </c>
      <c r="CY111" s="231"/>
      <c r="CZ111" s="231"/>
      <c r="DA111" s="231"/>
      <c r="DB111" s="231"/>
      <c r="DC111" s="231"/>
      <c r="DD111" s="231"/>
      <c r="DE111" s="231"/>
      <c r="DF111" s="231"/>
      <c r="DG111" s="231"/>
      <c r="DH111" s="231"/>
      <c r="DI111" s="231"/>
      <c r="DJ111" s="232"/>
    </row>
    <row r="112" spans="1:114" ht="14.25" customHeight="1">
      <c r="A112" s="239" t="s">
        <v>212</v>
      </c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1"/>
      <c r="BF112" s="146" t="s">
        <v>215</v>
      </c>
      <c r="BG112" s="165" t="s">
        <v>80</v>
      </c>
      <c r="BH112" s="152"/>
      <c r="BI112" s="147" t="s">
        <v>241</v>
      </c>
      <c r="BJ112" s="152" t="s">
        <v>178</v>
      </c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  <c r="CF112" s="230"/>
      <c r="CG112" s="230"/>
      <c r="CH112" s="230"/>
      <c r="CI112" s="230"/>
      <c r="CJ112" s="230"/>
      <c r="CK112" s="230"/>
      <c r="CL112" s="230"/>
      <c r="CM112" s="230"/>
      <c r="CN112" s="230"/>
      <c r="CO112" s="230"/>
      <c r="CP112" s="230"/>
      <c r="CQ112" s="230"/>
      <c r="CR112" s="230"/>
      <c r="CS112" s="230"/>
      <c r="CT112" s="230"/>
      <c r="CU112" s="230"/>
      <c r="CV112" s="230"/>
      <c r="CW112" s="230"/>
      <c r="CX112" s="231" t="s">
        <v>36</v>
      </c>
      <c r="CY112" s="231"/>
      <c r="CZ112" s="231"/>
      <c r="DA112" s="231"/>
      <c r="DB112" s="231"/>
      <c r="DC112" s="231"/>
      <c r="DD112" s="231"/>
      <c r="DE112" s="231"/>
      <c r="DF112" s="231"/>
      <c r="DG112" s="231"/>
      <c r="DH112" s="231"/>
      <c r="DI112" s="231"/>
      <c r="DJ112" s="232"/>
    </row>
    <row r="113" spans="1:114" ht="14.25" customHeight="1">
      <c r="A113" s="239" t="s">
        <v>212</v>
      </c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1"/>
      <c r="BF113" s="146" t="s">
        <v>216</v>
      </c>
      <c r="BG113" s="165" t="s">
        <v>80</v>
      </c>
      <c r="BH113" s="152"/>
      <c r="BI113" s="147" t="s">
        <v>241</v>
      </c>
      <c r="BJ113" s="152" t="s">
        <v>179</v>
      </c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0"/>
      <c r="CQ113" s="230"/>
      <c r="CR113" s="230"/>
      <c r="CS113" s="230"/>
      <c r="CT113" s="230"/>
      <c r="CU113" s="230"/>
      <c r="CV113" s="230"/>
      <c r="CW113" s="230"/>
      <c r="CX113" s="231" t="s">
        <v>36</v>
      </c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2"/>
    </row>
    <row r="114" spans="1:114" ht="14.25" customHeight="1">
      <c r="A114" s="239" t="s">
        <v>212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1"/>
      <c r="BF114" s="146" t="s">
        <v>217</v>
      </c>
      <c r="BG114" s="165" t="s">
        <v>80</v>
      </c>
      <c r="BH114" s="152"/>
      <c r="BI114" s="147" t="s">
        <v>241</v>
      </c>
      <c r="BJ114" s="152" t="s">
        <v>180</v>
      </c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1" t="s">
        <v>36</v>
      </c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2"/>
    </row>
    <row r="115" spans="1:114" ht="14.25" customHeight="1">
      <c r="A115" s="242" t="s">
        <v>218</v>
      </c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4"/>
      <c r="BF115" s="149" t="s">
        <v>76</v>
      </c>
      <c r="BG115" s="167" t="s">
        <v>36</v>
      </c>
      <c r="BH115" s="159"/>
      <c r="BI115" s="150"/>
      <c r="BJ115" s="159" t="s">
        <v>36</v>
      </c>
      <c r="BK115" s="245">
        <f>SUM(BK116:BW117)</f>
        <v>3683875.8</v>
      </c>
      <c r="BL115" s="245"/>
      <c r="BM115" s="245"/>
      <c r="BN115" s="245"/>
      <c r="BO115" s="245"/>
      <c r="BP115" s="245"/>
      <c r="BQ115" s="245"/>
      <c r="BR115" s="245"/>
      <c r="BS115" s="245"/>
      <c r="BT115" s="245"/>
      <c r="BU115" s="245"/>
      <c r="BV115" s="245"/>
      <c r="BW115" s="245"/>
      <c r="BX115" s="245">
        <f>SUM(BX116:CJ117)</f>
        <v>3366604.2</v>
      </c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5"/>
      <c r="CJ115" s="245"/>
      <c r="CK115" s="245">
        <f>SUM(CK116:CW117)</f>
        <v>3366604.2</v>
      </c>
      <c r="CL115" s="245"/>
      <c r="CM115" s="245"/>
      <c r="CN115" s="245"/>
      <c r="CO115" s="245"/>
      <c r="CP115" s="245"/>
      <c r="CQ115" s="245"/>
      <c r="CR115" s="245"/>
      <c r="CS115" s="245"/>
      <c r="CT115" s="245"/>
      <c r="CU115" s="245"/>
      <c r="CV115" s="245"/>
      <c r="CW115" s="245"/>
      <c r="CX115" s="246" t="s">
        <v>36</v>
      </c>
      <c r="CY115" s="246"/>
      <c r="CZ115" s="246"/>
      <c r="DA115" s="246"/>
      <c r="DB115" s="246"/>
      <c r="DC115" s="246"/>
      <c r="DD115" s="246"/>
      <c r="DE115" s="246"/>
      <c r="DF115" s="246"/>
      <c r="DG115" s="246"/>
      <c r="DH115" s="246"/>
      <c r="DI115" s="246"/>
      <c r="DJ115" s="247"/>
    </row>
    <row r="116" spans="1:114" ht="14.25" customHeight="1">
      <c r="A116" s="239" t="s">
        <v>218</v>
      </c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1"/>
      <c r="BF116" s="146" t="s">
        <v>219</v>
      </c>
      <c r="BG116" s="165" t="s">
        <v>80</v>
      </c>
      <c r="BH116" s="152"/>
      <c r="BI116" s="147" t="s">
        <v>241</v>
      </c>
      <c r="BJ116" s="152" t="s">
        <v>174</v>
      </c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0"/>
      <c r="CT116" s="230"/>
      <c r="CU116" s="230"/>
      <c r="CV116" s="230"/>
      <c r="CW116" s="230"/>
      <c r="CX116" s="231" t="s">
        <v>36</v>
      </c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2"/>
    </row>
    <row r="117" spans="1:114" ht="14.25" customHeight="1">
      <c r="A117" s="239" t="s">
        <v>218</v>
      </c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1"/>
      <c r="BF117" s="146" t="s">
        <v>220</v>
      </c>
      <c r="BG117" s="165" t="s">
        <v>80</v>
      </c>
      <c r="BH117" s="173" t="s">
        <v>633</v>
      </c>
      <c r="BI117" s="204">
        <v>0</v>
      </c>
      <c r="BJ117" s="152" t="s">
        <v>190</v>
      </c>
      <c r="BK117" s="230">
        <f>'Расчеты (обосн) родит.плата'!J32</f>
        <v>3683875.8</v>
      </c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>
        <v>3366604.2</v>
      </c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>
        <v>3366604.2</v>
      </c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1" t="s">
        <v>36</v>
      </c>
      <c r="CY117" s="231"/>
      <c r="CZ117" s="231"/>
      <c r="DA117" s="231"/>
      <c r="DB117" s="231"/>
      <c r="DC117" s="231"/>
      <c r="DD117" s="231"/>
      <c r="DE117" s="231"/>
      <c r="DF117" s="231"/>
      <c r="DG117" s="231"/>
      <c r="DH117" s="231"/>
      <c r="DI117" s="231"/>
      <c r="DJ117" s="232"/>
    </row>
    <row r="118" spans="1:114" ht="14.25" customHeight="1">
      <c r="A118" s="242" t="s">
        <v>221</v>
      </c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43"/>
      <c r="AS118" s="243"/>
      <c r="AT118" s="243"/>
      <c r="AU118" s="243"/>
      <c r="AV118" s="243"/>
      <c r="AW118" s="243"/>
      <c r="AX118" s="243"/>
      <c r="AY118" s="243"/>
      <c r="AZ118" s="243"/>
      <c r="BA118" s="243"/>
      <c r="BB118" s="243"/>
      <c r="BC118" s="243"/>
      <c r="BD118" s="243"/>
      <c r="BE118" s="244"/>
      <c r="BF118" s="149" t="s">
        <v>77</v>
      </c>
      <c r="BG118" s="167" t="s">
        <v>36</v>
      </c>
      <c r="BH118" s="152"/>
      <c r="BI118" s="147"/>
      <c r="BJ118" s="152"/>
      <c r="BK118" s="245">
        <f>SUM(BK119:BW122)</f>
        <v>50686.12</v>
      </c>
      <c r="BL118" s="245"/>
      <c r="BM118" s="245"/>
      <c r="BN118" s="245"/>
      <c r="BO118" s="245"/>
      <c r="BP118" s="245"/>
      <c r="BQ118" s="245"/>
      <c r="BR118" s="245"/>
      <c r="BS118" s="245"/>
      <c r="BT118" s="245"/>
      <c r="BU118" s="245"/>
      <c r="BV118" s="245"/>
      <c r="BW118" s="245"/>
      <c r="BX118" s="245">
        <f>SUM(BX119:CJ122)</f>
        <v>50000</v>
      </c>
      <c r="BY118" s="245"/>
      <c r="BZ118" s="245"/>
      <c r="CA118" s="245"/>
      <c r="CB118" s="245"/>
      <c r="CC118" s="245"/>
      <c r="CD118" s="245"/>
      <c r="CE118" s="245"/>
      <c r="CF118" s="245"/>
      <c r="CG118" s="245"/>
      <c r="CH118" s="245"/>
      <c r="CI118" s="245"/>
      <c r="CJ118" s="245"/>
      <c r="CK118" s="245">
        <f>SUM(CK119:CW122)</f>
        <v>50000</v>
      </c>
      <c r="CL118" s="245"/>
      <c r="CM118" s="245"/>
      <c r="CN118" s="245"/>
      <c r="CO118" s="245"/>
      <c r="CP118" s="245"/>
      <c r="CQ118" s="245"/>
      <c r="CR118" s="245"/>
      <c r="CS118" s="245"/>
      <c r="CT118" s="245"/>
      <c r="CU118" s="245"/>
      <c r="CV118" s="245"/>
      <c r="CW118" s="245"/>
      <c r="CX118" s="246" t="s">
        <v>36</v>
      </c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7"/>
    </row>
    <row r="119" spans="1:114" ht="14.25" customHeight="1">
      <c r="A119" s="239" t="s">
        <v>221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1"/>
      <c r="BF119" s="146" t="s">
        <v>78</v>
      </c>
      <c r="BG119" s="165" t="s">
        <v>80</v>
      </c>
      <c r="BH119" s="173" t="s">
        <v>624</v>
      </c>
      <c r="BI119" s="204">
        <v>0</v>
      </c>
      <c r="BJ119" s="173" t="s">
        <v>179</v>
      </c>
      <c r="BK119" s="230">
        <f>'Расчеты (обосн) добр.пожерт'!J81</f>
        <v>30000</v>
      </c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>
        <v>30000</v>
      </c>
      <c r="BY119" s="230"/>
      <c r="BZ119" s="230"/>
      <c r="CA119" s="230"/>
      <c r="CB119" s="230"/>
      <c r="CC119" s="230"/>
      <c r="CD119" s="230"/>
      <c r="CE119" s="230"/>
      <c r="CF119" s="230"/>
      <c r="CG119" s="230"/>
      <c r="CH119" s="230"/>
      <c r="CI119" s="230"/>
      <c r="CJ119" s="230"/>
      <c r="CK119" s="230">
        <v>30000</v>
      </c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1" t="s">
        <v>36</v>
      </c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2"/>
    </row>
    <row r="120" spans="1:114" ht="14.25" customHeight="1">
      <c r="A120" s="239" t="s">
        <v>221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  <c r="BF120" s="146" t="s">
        <v>222</v>
      </c>
      <c r="BG120" s="165" t="s">
        <v>80</v>
      </c>
      <c r="BH120" s="173" t="s">
        <v>624</v>
      </c>
      <c r="BI120" s="204">
        <v>0</v>
      </c>
      <c r="BJ120" s="173" t="s">
        <v>640</v>
      </c>
      <c r="BK120" s="230">
        <f>'Расчеты (обосн) добр.пожерт'!J106</f>
        <v>7000</v>
      </c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>
        <v>7000</v>
      </c>
      <c r="BY120" s="230"/>
      <c r="BZ120" s="230"/>
      <c r="CA120" s="230"/>
      <c r="CB120" s="230"/>
      <c r="CC120" s="230"/>
      <c r="CD120" s="230"/>
      <c r="CE120" s="230"/>
      <c r="CF120" s="230"/>
      <c r="CG120" s="230"/>
      <c r="CH120" s="230"/>
      <c r="CI120" s="230"/>
      <c r="CJ120" s="230"/>
      <c r="CK120" s="230">
        <v>7000</v>
      </c>
      <c r="CL120" s="230"/>
      <c r="CM120" s="230"/>
      <c r="CN120" s="230"/>
      <c r="CO120" s="230"/>
      <c r="CP120" s="230"/>
      <c r="CQ120" s="230"/>
      <c r="CR120" s="230"/>
      <c r="CS120" s="230"/>
      <c r="CT120" s="230"/>
      <c r="CU120" s="230"/>
      <c r="CV120" s="230"/>
      <c r="CW120" s="230"/>
      <c r="CX120" s="231" t="s">
        <v>36</v>
      </c>
      <c r="CY120" s="231"/>
      <c r="CZ120" s="231"/>
      <c r="DA120" s="231"/>
      <c r="DB120" s="231"/>
      <c r="DC120" s="231"/>
      <c r="DD120" s="231"/>
      <c r="DE120" s="231"/>
      <c r="DF120" s="231"/>
      <c r="DG120" s="231"/>
      <c r="DH120" s="231"/>
      <c r="DI120" s="231"/>
      <c r="DJ120" s="232"/>
    </row>
    <row r="121" spans="1:114" ht="14.25" customHeight="1">
      <c r="A121" s="239" t="s">
        <v>221</v>
      </c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1"/>
      <c r="BF121" s="146" t="s">
        <v>223</v>
      </c>
      <c r="BG121" s="165" t="s">
        <v>80</v>
      </c>
      <c r="BH121" s="173" t="s">
        <v>624</v>
      </c>
      <c r="BI121" s="204">
        <v>0</v>
      </c>
      <c r="BJ121" s="173" t="s">
        <v>191</v>
      </c>
      <c r="BK121" s="230">
        <f>'Расчеты (обосн) добр.пожерт'!J119</f>
        <v>7000</v>
      </c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0">
        <v>7000</v>
      </c>
      <c r="BY121" s="230"/>
      <c r="BZ121" s="230"/>
      <c r="CA121" s="230"/>
      <c r="CB121" s="230"/>
      <c r="CC121" s="230"/>
      <c r="CD121" s="230"/>
      <c r="CE121" s="230"/>
      <c r="CF121" s="230"/>
      <c r="CG121" s="230"/>
      <c r="CH121" s="230"/>
      <c r="CI121" s="230"/>
      <c r="CJ121" s="230"/>
      <c r="CK121" s="230">
        <v>7000</v>
      </c>
      <c r="CL121" s="230"/>
      <c r="CM121" s="230"/>
      <c r="CN121" s="230"/>
      <c r="CO121" s="230"/>
      <c r="CP121" s="230"/>
      <c r="CQ121" s="230"/>
      <c r="CR121" s="230"/>
      <c r="CS121" s="230"/>
      <c r="CT121" s="230"/>
      <c r="CU121" s="230"/>
      <c r="CV121" s="230"/>
      <c r="CW121" s="230"/>
      <c r="CX121" s="231" t="s">
        <v>36</v>
      </c>
      <c r="CY121" s="231"/>
      <c r="CZ121" s="231"/>
      <c r="DA121" s="231"/>
      <c r="DB121" s="231"/>
      <c r="DC121" s="231"/>
      <c r="DD121" s="231"/>
      <c r="DE121" s="231"/>
      <c r="DF121" s="231"/>
      <c r="DG121" s="231"/>
      <c r="DH121" s="231"/>
      <c r="DI121" s="231"/>
      <c r="DJ121" s="232"/>
    </row>
    <row r="122" spans="1:114" ht="14.25" customHeight="1">
      <c r="A122" s="239" t="s">
        <v>221</v>
      </c>
      <c r="B122" s="240"/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1"/>
      <c r="BF122" s="146" t="s">
        <v>224</v>
      </c>
      <c r="BG122" s="165" t="s">
        <v>80</v>
      </c>
      <c r="BH122" s="173" t="s">
        <v>624</v>
      </c>
      <c r="BI122" s="204">
        <v>0</v>
      </c>
      <c r="BJ122" s="152" t="s">
        <v>180</v>
      </c>
      <c r="BK122" s="230">
        <f>'Расчеты (обосн) добр.пожерт'!J132</f>
        <v>6686.120000000001</v>
      </c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>
        <v>6000</v>
      </c>
      <c r="BY122" s="230"/>
      <c r="BZ122" s="230"/>
      <c r="CA122" s="230"/>
      <c r="CB122" s="230"/>
      <c r="CC122" s="230"/>
      <c r="CD122" s="230"/>
      <c r="CE122" s="230"/>
      <c r="CF122" s="230"/>
      <c r="CG122" s="230"/>
      <c r="CH122" s="230"/>
      <c r="CI122" s="230"/>
      <c r="CJ122" s="230"/>
      <c r="CK122" s="230">
        <v>6000</v>
      </c>
      <c r="CL122" s="230"/>
      <c r="CM122" s="230"/>
      <c r="CN122" s="230"/>
      <c r="CO122" s="230"/>
      <c r="CP122" s="230"/>
      <c r="CQ122" s="230"/>
      <c r="CR122" s="230"/>
      <c r="CS122" s="230"/>
      <c r="CT122" s="230"/>
      <c r="CU122" s="230"/>
      <c r="CV122" s="230"/>
      <c r="CW122" s="230"/>
      <c r="CX122" s="231" t="s">
        <v>36</v>
      </c>
      <c r="CY122" s="231"/>
      <c r="CZ122" s="231"/>
      <c r="DA122" s="231"/>
      <c r="DB122" s="231"/>
      <c r="DC122" s="231"/>
      <c r="DD122" s="231"/>
      <c r="DE122" s="231"/>
      <c r="DF122" s="231"/>
      <c r="DG122" s="231"/>
      <c r="DH122" s="231"/>
      <c r="DI122" s="231"/>
      <c r="DJ122" s="232"/>
    </row>
    <row r="123" spans="1:114" ht="14.25" customHeight="1">
      <c r="A123" s="242" t="s">
        <v>225</v>
      </c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3"/>
      <c r="BE123" s="244"/>
      <c r="BF123" s="149" t="s">
        <v>226</v>
      </c>
      <c r="BG123" s="167" t="s">
        <v>36</v>
      </c>
      <c r="BH123" s="159"/>
      <c r="BI123" s="147"/>
      <c r="BJ123" s="159" t="s">
        <v>36</v>
      </c>
      <c r="BK123" s="245">
        <f>SUM(BK124:BW127)</f>
        <v>0</v>
      </c>
      <c r="BL123" s="245"/>
      <c r="BM123" s="245"/>
      <c r="BN123" s="245"/>
      <c r="BO123" s="245"/>
      <c r="BP123" s="245"/>
      <c r="BQ123" s="245"/>
      <c r="BR123" s="245"/>
      <c r="BS123" s="245"/>
      <c r="BT123" s="245"/>
      <c r="BU123" s="245"/>
      <c r="BV123" s="245"/>
      <c r="BW123" s="245"/>
      <c r="BX123" s="245">
        <f>SUM(BX124:CJ127)</f>
        <v>0</v>
      </c>
      <c r="BY123" s="245"/>
      <c r="BZ123" s="245"/>
      <c r="CA123" s="245"/>
      <c r="CB123" s="245"/>
      <c r="CC123" s="245"/>
      <c r="CD123" s="245"/>
      <c r="CE123" s="245"/>
      <c r="CF123" s="245"/>
      <c r="CG123" s="245"/>
      <c r="CH123" s="245"/>
      <c r="CI123" s="245"/>
      <c r="CJ123" s="245"/>
      <c r="CK123" s="245">
        <f>SUM(CK124:CW127)</f>
        <v>0</v>
      </c>
      <c r="CL123" s="245"/>
      <c r="CM123" s="245"/>
      <c r="CN123" s="245"/>
      <c r="CO123" s="245"/>
      <c r="CP123" s="245"/>
      <c r="CQ123" s="245"/>
      <c r="CR123" s="245"/>
      <c r="CS123" s="245"/>
      <c r="CT123" s="245"/>
      <c r="CU123" s="245"/>
      <c r="CV123" s="245"/>
      <c r="CW123" s="245"/>
      <c r="CX123" s="246" t="s">
        <v>36</v>
      </c>
      <c r="CY123" s="246"/>
      <c r="CZ123" s="246"/>
      <c r="DA123" s="246"/>
      <c r="DB123" s="246"/>
      <c r="DC123" s="246"/>
      <c r="DD123" s="246"/>
      <c r="DE123" s="246"/>
      <c r="DF123" s="246"/>
      <c r="DG123" s="246"/>
      <c r="DH123" s="246"/>
      <c r="DI123" s="246"/>
      <c r="DJ123" s="247"/>
    </row>
    <row r="124" spans="1:114" ht="14.25" customHeight="1">
      <c r="A124" s="239" t="s">
        <v>225</v>
      </c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1"/>
      <c r="BF124" s="146" t="s">
        <v>227</v>
      </c>
      <c r="BG124" s="165" t="s">
        <v>80</v>
      </c>
      <c r="BH124" s="152"/>
      <c r="BI124" s="147" t="s">
        <v>241</v>
      </c>
      <c r="BJ124" s="152" t="s">
        <v>178</v>
      </c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0"/>
      <c r="BW124" s="230"/>
      <c r="BX124" s="230"/>
      <c r="BY124" s="230"/>
      <c r="BZ124" s="230"/>
      <c r="CA124" s="230"/>
      <c r="CB124" s="230"/>
      <c r="CC124" s="230"/>
      <c r="CD124" s="230"/>
      <c r="CE124" s="230"/>
      <c r="CF124" s="230"/>
      <c r="CG124" s="230"/>
      <c r="CH124" s="230"/>
      <c r="CI124" s="230"/>
      <c r="CJ124" s="230"/>
      <c r="CK124" s="230"/>
      <c r="CL124" s="230"/>
      <c r="CM124" s="230"/>
      <c r="CN124" s="230"/>
      <c r="CO124" s="230"/>
      <c r="CP124" s="230"/>
      <c r="CQ124" s="230"/>
      <c r="CR124" s="230"/>
      <c r="CS124" s="230"/>
      <c r="CT124" s="230"/>
      <c r="CU124" s="230"/>
      <c r="CV124" s="230"/>
      <c r="CW124" s="230"/>
      <c r="CX124" s="231" t="s">
        <v>36</v>
      </c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2"/>
    </row>
    <row r="125" spans="1:114" ht="14.25" customHeight="1">
      <c r="A125" s="239" t="s">
        <v>225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1"/>
      <c r="BF125" s="146" t="s">
        <v>228</v>
      </c>
      <c r="BG125" s="165" t="s">
        <v>80</v>
      </c>
      <c r="BH125" s="152"/>
      <c r="BI125" s="147" t="s">
        <v>241</v>
      </c>
      <c r="BJ125" s="152" t="s">
        <v>174</v>
      </c>
      <c r="BK125" s="230"/>
      <c r="BL125" s="230"/>
      <c r="BM125" s="230"/>
      <c r="BN125" s="230"/>
      <c r="BO125" s="230"/>
      <c r="BP125" s="230"/>
      <c r="BQ125" s="230"/>
      <c r="BR125" s="230"/>
      <c r="BS125" s="230"/>
      <c r="BT125" s="230"/>
      <c r="BU125" s="230"/>
      <c r="BV125" s="230"/>
      <c r="BW125" s="230"/>
      <c r="BX125" s="230"/>
      <c r="BY125" s="230"/>
      <c r="BZ125" s="230"/>
      <c r="CA125" s="230"/>
      <c r="CB125" s="230"/>
      <c r="CC125" s="230"/>
      <c r="CD125" s="230"/>
      <c r="CE125" s="230"/>
      <c r="CF125" s="230"/>
      <c r="CG125" s="230"/>
      <c r="CH125" s="230"/>
      <c r="CI125" s="230"/>
      <c r="CJ125" s="230"/>
      <c r="CK125" s="230"/>
      <c r="CL125" s="230"/>
      <c r="CM125" s="230"/>
      <c r="CN125" s="230"/>
      <c r="CO125" s="230"/>
      <c r="CP125" s="230"/>
      <c r="CQ125" s="230"/>
      <c r="CR125" s="230"/>
      <c r="CS125" s="230"/>
      <c r="CT125" s="230"/>
      <c r="CU125" s="230"/>
      <c r="CV125" s="230"/>
      <c r="CW125" s="230"/>
      <c r="CX125" s="231" t="s">
        <v>36</v>
      </c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2"/>
    </row>
    <row r="126" spans="1:114" ht="14.25" customHeight="1">
      <c r="A126" s="239" t="s">
        <v>225</v>
      </c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1"/>
      <c r="BF126" s="146" t="s">
        <v>229</v>
      </c>
      <c r="BG126" s="165" t="s">
        <v>80</v>
      </c>
      <c r="BH126" s="152"/>
      <c r="BI126" s="147" t="s">
        <v>241</v>
      </c>
      <c r="BJ126" s="152" t="s">
        <v>179</v>
      </c>
      <c r="BK126" s="230"/>
      <c r="BL126" s="230"/>
      <c r="BM126" s="230"/>
      <c r="BN126" s="230"/>
      <c r="BO126" s="230"/>
      <c r="BP126" s="230"/>
      <c r="BQ126" s="230"/>
      <c r="BR126" s="230"/>
      <c r="BS126" s="230"/>
      <c r="BT126" s="230"/>
      <c r="BU126" s="230"/>
      <c r="BV126" s="230"/>
      <c r="BW126" s="230"/>
      <c r="BX126" s="230"/>
      <c r="BY126" s="230"/>
      <c r="BZ126" s="230"/>
      <c r="CA126" s="230"/>
      <c r="CB126" s="230"/>
      <c r="CC126" s="230"/>
      <c r="CD126" s="230"/>
      <c r="CE126" s="230"/>
      <c r="CF126" s="230"/>
      <c r="CG126" s="230"/>
      <c r="CH126" s="230"/>
      <c r="CI126" s="230"/>
      <c r="CJ126" s="230"/>
      <c r="CK126" s="230"/>
      <c r="CL126" s="230"/>
      <c r="CM126" s="230"/>
      <c r="CN126" s="230"/>
      <c r="CO126" s="230"/>
      <c r="CP126" s="230"/>
      <c r="CQ126" s="230"/>
      <c r="CR126" s="230"/>
      <c r="CS126" s="230"/>
      <c r="CT126" s="230"/>
      <c r="CU126" s="230"/>
      <c r="CV126" s="230"/>
      <c r="CW126" s="230"/>
      <c r="CX126" s="231" t="s">
        <v>36</v>
      </c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2"/>
    </row>
    <row r="127" spans="1:114" ht="14.25" customHeight="1">
      <c r="A127" s="239" t="s">
        <v>225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1"/>
      <c r="BF127" s="146" t="s">
        <v>230</v>
      </c>
      <c r="BG127" s="165" t="s">
        <v>80</v>
      </c>
      <c r="BH127" s="152"/>
      <c r="BI127" s="147" t="s">
        <v>241</v>
      </c>
      <c r="BJ127" s="152" t="s">
        <v>180</v>
      </c>
      <c r="BK127" s="230"/>
      <c r="BL127" s="230"/>
      <c r="BM127" s="230"/>
      <c r="BN127" s="230"/>
      <c r="BO127" s="230"/>
      <c r="BP127" s="230"/>
      <c r="BQ127" s="230"/>
      <c r="BR127" s="230"/>
      <c r="BS127" s="230"/>
      <c r="BT127" s="230"/>
      <c r="BU127" s="230"/>
      <c r="BV127" s="230"/>
      <c r="BW127" s="230"/>
      <c r="BX127" s="230"/>
      <c r="BY127" s="230"/>
      <c r="BZ127" s="230"/>
      <c r="CA127" s="230"/>
      <c r="CB127" s="230"/>
      <c r="CC127" s="230"/>
      <c r="CD127" s="230"/>
      <c r="CE127" s="230"/>
      <c r="CF127" s="230"/>
      <c r="CG127" s="230"/>
      <c r="CH127" s="230"/>
      <c r="CI127" s="230"/>
      <c r="CJ127" s="230"/>
      <c r="CK127" s="230"/>
      <c r="CL127" s="230"/>
      <c r="CM127" s="230"/>
      <c r="CN127" s="230"/>
      <c r="CO127" s="230"/>
      <c r="CP127" s="230"/>
      <c r="CQ127" s="230"/>
      <c r="CR127" s="230"/>
      <c r="CS127" s="230"/>
      <c r="CT127" s="230"/>
      <c r="CU127" s="230"/>
      <c r="CV127" s="230"/>
      <c r="CW127" s="230"/>
      <c r="CX127" s="231" t="s">
        <v>36</v>
      </c>
      <c r="CY127" s="231"/>
      <c r="CZ127" s="231"/>
      <c r="DA127" s="231"/>
      <c r="DB127" s="231"/>
      <c r="DC127" s="231"/>
      <c r="DD127" s="231"/>
      <c r="DE127" s="231"/>
      <c r="DF127" s="231"/>
      <c r="DG127" s="231"/>
      <c r="DH127" s="231"/>
      <c r="DI127" s="231"/>
      <c r="DJ127" s="232"/>
    </row>
    <row r="128" spans="1:114" ht="22.5" customHeight="1">
      <c r="A128" s="242" t="s">
        <v>231</v>
      </c>
      <c r="B128" s="243"/>
      <c r="C128" s="243"/>
      <c r="D128" s="243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  <c r="AP128" s="243"/>
      <c r="AQ128" s="243"/>
      <c r="AR128" s="243"/>
      <c r="AS128" s="243"/>
      <c r="AT128" s="243"/>
      <c r="AU128" s="243"/>
      <c r="AV128" s="243"/>
      <c r="AW128" s="243"/>
      <c r="AX128" s="243"/>
      <c r="AY128" s="243"/>
      <c r="AZ128" s="243"/>
      <c r="BA128" s="243"/>
      <c r="BB128" s="243"/>
      <c r="BC128" s="243"/>
      <c r="BD128" s="243"/>
      <c r="BE128" s="244"/>
      <c r="BF128" s="149" t="s">
        <v>232</v>
      </c>
      <c r="BG128" s="167" t="s">
        <v>36</v>
      </c>
      <c r="BH128" s="159"/>
      <c r="BI128" s="147"/>
      <c r="BJ128" s="159" t="s">
        <v>36</v>
      </c>
      <c r="BK128" s="245">
        <f>SUM(BK129:BW131)</f>
        <v>142560</v>
      </c>
      <c r="BL128" s="245"/>
      <c r="BM128" s="245"/>
      <c r="BN128" s="245"/>
      <c r="BO128" s="245"/>
      <c r="BP128" s="245"/>
      <c r="BQ128" s="245"/>
      <c r="BR128" s="245"/>
      <c r="BS128" s="245"/>
      <c r="BT128" s="245"/>
      <c r="BU128" s="245"/>
      <c r="BV128" s="245"/>
      <c r="BW128" s="245"/>
      <c r="BX128" s="245">
        <f>SUM(BX129:CJ131)</f>
        <v>142560</v>
      </c>
      <c r="BY128" s="245"/>
      <c r="BZ128" s="245"/>
      <c r="CA128" s="245"/>
      <c r="CB128" s="245"/>
      <c r="CC128" s="245"/>
      <c r="CD128" s="245"/>
      <c r="CE128" s="245"/>
      <c r="CF128" s="245"/>
      <c r="CG128" s="245"/>
      <c r="CH128" s="245"/>
      <c r="CI128" s="245"/>
      <c r="CJ128" s="245"/>
      <c r="CK128" s="245">
        <f>SUM(CK129:CW131)</f>
        <v>142560</v>
      </c>
      <c r="CL128" s="245"/>
      <c r="CM128" s="245"/>
      <c r="CN128" s="245"/>
      <c r="CO128" s="245"/>
      <c r="CP128" s="245"/>
      <c r="CQ128" s="245"/>
      <c r="CR128" s="245"/>
      <c r="CS128" s="245"/>
      <c r="CT128" s="245"/>
      <c r="CU128" s="245"/>
      <c r="CV128" s="245"/>
      <c r="CW128" s="245"/>
      <c r="CX128" s="246" t="s">
        <v>36</v>
      </c>
      <c r="CY128" s="246"/>
      <c r="CZ128" s="246"/>
      <c r="DA128" s="246"/>
      <c r="DB128" s="246"/>
      <c r="DC128" s="246"/>
      <c r="DD128" s="246"/>
      <c r="DE128" s="246"/>
      <c r="DF128" s="246"/>
      <c r="DG128" s="246"/>
      <c r="DH128" s="246"/>
      <c r="DI128" s="246"/>
      <c r="DJ128" s="247"/>
    </row>
    <row r="129" spans="1:114" ht="22.5" customHeight="1">
      <c r="A129" s="239" t="s">
        <v>231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1"/>
      <c r="BF129" s="146" t="s">
        <v>233</v>
      </c>
      <c r="BG129" s="165" t="s">
        <v>80</v>
      </c>
      <c r="BH129" s="173" t="s">
        <v>634</v>
      </c>
      <c r="BI129" s="204">
        <v>0</v>
      </c>
      <c r="BJ129" s="173" t="s">
        <v>190</v>
      </c>
      <c r="BK129" s="230">
        <v>142560</v>
      </c>
      <c r="BL129" s="230"/>
      <c r="BM129" s="230"/>
      <c r="BN129" s="230"/>
      <c r="BO129" s="230"/>
      <c r="BP129" s="230"/>
      <c r="BQ129" s="230"/>
      <c r="BR129" s="230"/>
      <c r="BS129" s="230"/>
      <c r="BT129" s="230"/>
      <c r="BU129" s="230"/>
      <c r="BV129" s="230"/>
      <c r="BW129" s="230"/>
      <c r="BX129" s="230">
        <v>142560</v>
      </c>
      <c r="BY129" s="230"/>
      <c r="BZ129" s="230"/>
      <c r="CA129" s="230"/>
      <c r="CB129" s="230"/>
      <c r="CC129" s="230"/>
      <c r="CD129" s="230"/>
      <c r="CE129" s="230"/>
      <c r="CF129" s="230"/>
      <c r="CG129" s="230"/>
      <c r="CH129" s="230"/>
      <c r="CI129" s="230"/>
      <c r="CJ129" s="230"/>
      <c r="CK129" s="230">
        <v>142560</v>
      </c>
      <c r="CL129" s="230"/>
      <c r="CM129" s="230"/>
      <c r="CN129" s="230"/>
      <c r="CO129" s="230"/>
      <c r="CP129" s="230"/>
      <c r="CQ129" s="230"/>
      <c r="CR129" s="230"/>
      <c r="CS129" s="230"/>
      <c r="CT129" s="230"/>
      <c r="CU129" s="230"/>
      <c r="CV129" s="230"/>
      <c r="CW129" s="230"/>
      <c r="CX129" s="231"/>
      <c r="CY129" s="231"/>
      <c r="CZ129" s="231"/>
      <c r="DA129" s="231"/>
      <c r="DB129" s="231"/>
      <c r="DC129" s="231"/>
      <c r="DD129" s="231"/>
      <c r="DE129" s="231"/>
      <c r="DF129" s="231"/>
      <c r="DG129" s="231"/>
      <c r="DH129" s="231"/>
      <c r="DI129" s="231"/>
      <c r="DJ129" s="232"/>
    </row>
    <row r="130" spans="1:114" ht="22.5" customHeight="1">
      <c r="A130" s="239" t="s">
        <v>231</v>
      </c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1"/>
      <c r="BF130" s="146" t="s">
        <v>234</v>
      </c>
      <c r="BG130" s="165" t="s">
        <v>80</v>
      </c>
      <c r="BH130" s="152"/>
      <c r="BI130" s="147" t="s">
        <v>241</v>
      </c>
      <c r="BJ130" s="152" t="s">
        <v>187</v>
      </c>
      <c r="BK130" s="230"/>
      <c r="BL130" s="230"/>
      <c r="BM130" s="230"/>
      <c r="BN130" s="230"/>
      <c r="BO130" s="230"/>
      <c r="BP130" s="230"/>
      <c r="BQ130" s="230"/>
      <c r="BR130" s="230"/>
      <c r="BS130" s="230"/>
      <c r="BT130" s="230"/>
      <c r="BU130" s="230"/>
      <c r="BV130" s="230"/>
      <c r="BW130" s="230"/>
      <c r="BX130" s="230"/>
      <c r="BY130" s="230"/>
      <c r="BZ130" s="230"/>
      <c r="CA130" s="230"/>
      <c r="CB130" s="230"/>
      <c r="CC130" s="230"/>
      <c r="CD130" s="230"/>
      <c r="CE130" s="230"/>
      <c r="CF130" s="230"/>
      <c r="CG130" s="230"/>
      <c r="CH130" s="230"/>
      <c r="CI130" s="230"/>
      <c r="CJ130" s="230"/>
      <c r="CK130" s="230"/>
      <c r="CL130" s="230"/>
      <c r="CM130" s="230"/>
      <c r="CN130" s="230"/>
      <c r="CO130" s="230"/>
      <c r="CP130" s="230"/>
      <c r="CQ130" s="230"/>
      <c r="CR130" s="230"/>
      <c r="CS130" s="230"/>
      <c r="CT130" s="230"/>
      <c r="CU130" s="230"/>
      <c r="CV130" s="230"/>
      <c r="CW130" s="230"/>
      <c r="CX130" s="231"/>
      <c r="CY130" s="231"/>
      <c r="CZ130" s="231"/>
      <c r="DA130" s="231"/>
      <c r="DB130" s="231"/>
      <c r="DC130" s="231"/>
      <c r="DD130" s="231"/>
      <c r="DE130" s="231"/>
      <c r="DF130" s="231"/>
      <c r="DG130" s="231"/>
      <c r="DH130" s="231"/>
      <c r="DI130" s="231"/>
      <c r="DJ130" s="232"/>
    </row>
    <row r="131" spans="1:114" ht="22.5" customHeight="1">
      <c r="A131" s="239" t="s">
        <v>231</v>
      </c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1"/>
      <c r="BF131" s="146" t="s">
        <v>235</v>
      </c>
      <c r="BG131" s="165" t="s">
        <v>80</v>
      </c>
      <c r="BH131" s="152"/>
      <c r="BI131" s="147" t="s">
        <v>241</v>
      </c>
      <c r="BJ131" s="152" t="s">
        <v>174</v>
      </c>
      <c r="BK131" s="230"/>
      <c r="BL131" s="230"/>
      <c r="BM131" s="230"/>
      <c r="BN131" s="230"/>
      <c r="BO131" s="230"/>
      <c r="BP131" s="230"/>
      <c r="BQ131" s="230"/>
      <c r="BR131" s="230"/>
      <c r="BS131" s="230"/>
      <c r="BT131" s="230"/>
      <c r="BU131" s="230"/>
      <c r="BV131" s="230"/>
      <c r="BW131" s="230"/>
      <c r="BX131" s="230"/>
      <c r="BY131" s="230"/>
      <c r="BZ131" s="230"/>
      <c r="CA131" s="230"/>
      <c r="CB131" s="230"/>
      <c r="CC131" s="230"/>
      <c r="CD131" s="230"/>
      <c r="CE131" s="230"/>
      <c r="CF131" s="230"/>
      <c r="CG131" s="230"/>
      <c r="CH131" s="230"/>
      <c r="CI131" s="230"/>
      <c r="CJ131" s="230"/>
      <c r="CK131" s="230"/>
      <c r="CL131" s="230"/>
      <c r="CM131" s="230"/>
      <c r="CN131" s="230"/>
      <c r="CO131" s="230"/>
      <c r="CP131" s="230"/>
      <c r="CQ131" s="230"/>
      <c r="CR131" s="230"/>
      <c r="CS131" s="230"/>
      <c r="CT131" s="230"/>
      <c r="CU131" s="230"/>
      <c r="CV131" s="230"/>
      <c r="CW131" s="230"/>
      <c r="CX131" s="231"/>
      <c r="CY131" s="231"/>
      <c r="CZ131" s="231"/>
      <c r="DA131" s="231"/>
      <c r="DB131" s="231"/>
      <c r="DC131" s="231"/>
      <c r="DD131" s="231"/>
      <c r="DE131" s="231"/>
      <c r="DF131" s="231"/>
      <c r="DG131" s="231"/>
      <c r="DH131" s="231"/>
      <c r="DI131" s="231"/>
      <c r="DJ131" s="232"/>
    </row>
    <row r="132" spans="1:114" ht="22.5" customHeight="1">
      <c r="A132" s="242" t="s">
        <v>155</v>
      </c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4"/>
      <c r="BF132" s="149" t="s">
        <v>236</v>
      </c>
      <c r="BG132" s="167" t="s">
        <v>36</v>
      </c>
      <c r="BH132" s="159"/>
      <c r="BI132" s="147"/>
      <c r="BJ132" s="159" t="s">
        <v>36</v>
      </c>
      <c r="BK132" s="245">
        <f>SUM(BK133:BW136)</f>
        <v>0</v>
      </c>
      <c r="BL132" s="245"/>
      <c r="BM132" s="245"/>
      <c r="BN132" s="245"/>
      <c r="BO132" s="245"/>
      <c r="BP132" s="245"/>
      <c r="BQ132" s="245"/>
      <c r="BR132" s="245"/>
      <c r="BS132" s="245"/>
      <c r="BT132" s="245"/>
      <c r="BU132" s="245"/>
      <c r="BV132" s="245"/>
      <c r="BW132" s="245"/>
      <c r="BX132" s="245">
        <f>SUM(BX133:CJ136)</f>
        <v>0</v>
      </c>
      <c r="BY132" s="245"/>
      <c r="BZ132" s="245"/>
      <c r="CA132" s="245"/>
      <c r="CB132" s="245"/>
      <c r="CC132" s="245"/>
      <c r="CD132" s="245"/>
      <c r="CE132" s="245"/>
      <c r="CF132" s="245"/>
      <c r="CG132" s="245"/>
      <c r="CH132" s="245"/>
      <c r="CI132" s="245"/>
      <c r="CJ132" s="245"/>
      <c r="CK132" s="245">
        <f>SUM(CK133:CW136)</f>
        <v>0</v>
      </c>
      <c r="CL132" s="245"/>
      <c r="CM132" s="245"/>
      <c r="CN132" s="245"/>
      <c r="CO132" s="245"/>
      <c r="CP132" s="245"/>
      <c r="CQ132" s="245"/>
      <c r="CR132" s="245"/>
      <c r="CS132" s="245"/>
      <c r="CT132" s="245"/>
      <c r="CU132" s="245"/>
      <c r="CV132" s="245"/>
      <c r="CW132" s="245"/>
      <c r="CX132" s="246" t="s">
        <v>36</v>
      </c>
      <c r="CY132" s="246"/>
      <c r="CZ132" s="246"/>
      <c r="DA132" s="246"/>
      <c r="DB132" s="246"/>
      <c r="DC132" s="246"/>
      <c r="DD132" s="246"/>
      <c r="DE132" s="246"/>
      <c r="DF132" s="246"/>
      <c r="DG132" s="246"/>
      <c r="DH132" s="246"/>
      <c r="DI132" s="246"/>
      <c r="DJ132" s="247"/>
    </row>
    <row r="133" spans="1:114" ht="22.5" customHeight="1">
      <c r="A133" s="239" t="s">
        <v>155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1"/>
      <c r="BF133" s="146" t="s">
        <v>237</v>
      </c>
      <c r="BG133" s="164" t="s">
        <v>80</v>
      </c>
      <c r="BH133" s="147"/>
      <c r="BI133" s="147" t="s">
        <v>241</v>
      </c>
      <c r="BJ133" s="147" t="s">
        <v>178</v>
      </c>
      <c r="BK133" s="230"/>
      <c r="BL133" s="230"/>
      <c r="BM133" s="230"/>
      <c r="BN133" s="230"/>
      <c r="BO133" s="230"/>
      <c r="BP133" s="230"/>
      <c r="BQ133" s="230"/>
      <c r="BR133" s="230"/>
      <c r="BS133" s="230"/>
      <c r="BT133" s="230"/>
      <c r="BU133" s="230"/>
      <c r="BV133" s="230"/>
      <c r="BW133" s="230"/>
      <c r="BX133" s="230"/>
      <c r="BY133" s="230"/>
      <c r="BZ133" s="230"/>
      <c r="CA133" s="230"/>
      <c r="CB133" s="230"/>
      <c r="CC133" s="230"/>
      <c r="CD133" s="230"/>
      <c r="CE133" s="230"/>
      <c r="CF133" s="230"/>
      <c r="CG133" s="230"/>
      <c r="CH133" s="230"/>
      <c r="CI133" s="230"/>
      <c r="CJ133" s="230"/>
      <c r="CK133" s="230"/>
      <c r="CL133" s="230"/>
      <c r="CM133" s="230"/>
      <c r="CN133" s="230"/>
      <c r="CO133" s="230"/>
      <c r="CP133" s="230"/>
      <c r="CQ133" s="230"/>
      <c r="CR133" s="230"/>
      <c r="CS133" s="230"/>
      <c r="CT133" s="230"/>
      <c r="CU133" s="230"/>
      <c r="CV133" s="230"/>
      <c r="CW133" s="230"/>
      <c r="CX133" s="231" t="s">
        <v>36</v>
      </c>
      <c r="CY133" s="231"/>
      <c r="CZ133" s="231"/>
      <c r="DA133" s="231"/>
      <c r="DB133" s="231"/>
      <c r="DC133" s="231"/>
      <c r="DD133" s="231"/>
      <c r="DE133" s="231"/>
      <c r="DF133" s="231"/>
      <c r="DG133" s="231"/>
      <c r="DH133" s="231"/>
      <c r="DI133" s="231"/>
      <c r="DJ133" s="232"/>
    </row>
    <row r="134" spans="1:114" ht="22.5" customHeight="1">
      <c r="A134" s="239" t="s">
        <v>155</v>
      </c>
      <c r="B134" s="240"/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1"/>
      <c r="BF134" s="146" t="s">
        <v>238</v>
      </c>
      <c r="BG134" s="164" t="s">
        <v>80</v>
      </c>
      <c r="BH134" s="147"/>
      <c r="BI134" s="147" t="s">
        <v>241</v>
      </c>
      <c r="BJ134" s="147" t="s">
        <v>174</v>
      </c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0"/>
      <c r="BV134" s="230"/>
      <c r="BW134" s="230"/>
      <c r="BX134" s="230"/>
      <c r="BY134" s="230"/>
      <c r="BZ134" s="230"/>
      <c r="CA134" s="230"/>
      <c r="CB134" s="230"/>
      <c r="CC134" s="230"/>
      <c r="CD134" s="230"/>
      <c r="CE134" s="230"/>
      <c r="CF134" s="230"/>
      <c r="CG134" s="230"/>
      <c r="CH134" s="230"/>
      <c r="CI134" s="230"/>
      <c r="CJ134" s="230"/>
      <c r="CK134" s="230"/>
      <c r="CL134" s="230"/>
      <c r="CM134" s="230"/>
      <c r="CN134" s="230"/>
      <c r="CO134" s="230"/>
      <c r="CP134" s="230"/>
      <c r="CQ134" s="230"/>
      <c r="CR134" s="230"/>
      <c r="CS134" s="230"/>
      <c r="CT134" s="230"/>
      <c r="CU134" s="230"/>
      <c r="CV134" s="230"/>
      <c r="CW134" s="230"/>
      <c r="CX134" s="231" t="s">
        <v>36</v>
      </c>
      <c r="CY134" s="231"/>
      <c r="CZ134" s="231"/>
      <c r="DA134" s="231"/>
      <c r="DB134" s="231"/>
      <c r="DC134" s="231"/>
      <c r="DD134" s="231"/>
      <c r="DE134" s="231"/>
      <c r="DF134" s="231"/>
      <c r="DG134" s="231"/>
      <c r="DH134" s="231"/>
      <c r="DI134" s="231"/>
      <c r="DJ134" s="232"/>
    </row>
    <row r="135" spans="1:114" ht="22.5" customHeight="1">
      <c r="A135" s="239" t="s">
        <v>155</v>
      </c>
      <c r="B135" s="240"/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1"/>
      <c r="BF135" s="146" t="s">
        <v>239</v>
      </c>
      <c r="BG135" s="164" t="s">
        <v>80</v>
      </c>
      <c r="BH135" s="147"/>
      <c r="BI135" s="147" t="s">
        <v>241</v>
      </c>
      <c r="BJ135" s="147" t="s">
        <v>179</v>
      </c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U135" s="230"/>
      <c r="CV135" s="230"/>
      <c r="CW135" s="230"/>
      <c r="CX135" s="231" t="s">
        <v>36</v>
      </c>
      <c r="CY135" s="231"/>
      <c r="CZ135" s="231"/>
      <c r="DA135" s="231"/>
      <c r="DB135" s="231"/>
      <c r="DC135" s="231"/>
      <c r="DD135" s="231"/>
      <c r="DE135" s="231"/>
      <c r="DF135" s="231"/>
      <c r="DG135" s="231"/>
      <c r="DH135" s="231"/>
      <c r="DI135" s="231"/>
      <c r="DJ135" s="232"/>
    </row>
    <row r="136" spans="1:114" ht="22.5" customHeight="1">
      <c r="A136" s="239" t="s">
        <v>155</v>
      </c>
      <c r="B136" s="240"/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1"/>
      <c r="BF136" s="146" t="s">
        <v>240</v>
      </c>
      <c r="BG136" s="164" t="s">
        <v>80</v>
      </c>
      <c r="BH136" s="147"/>
      <c r="BI136" s="147" t="s">
        <v>241</v>
      </c>
      <c r="BJ136" s="147" t="s">
        <v>180</v>
      </c>
      <c r="BK136" s="230"/>
      <c r="BL136" s="230"/>
      <c r="BM136" s="230"/>
      <c r="BN136" s="230"/>
      <c r="BO136" s="230"/>
      <c r="BP136" s="230"/>
      <c r="BQ136" s="230"/>
      <c r="BR136" s="230"/>
      <c r="BS136" s="230"/>
      <c r="BT136" s="230"/>
      <c r="BU136" s="230"/>
      <c r="BV136" s="230"/>
      <c r="BW136" s="230"/>
      <c r="BX136" s="230"/>
      <c r="BY136" s="230"/>
      <c r="BZ136" s="230"/>
      <c r="CA136" s="230"/>
      <c r="CB136" s="230"/>
      <c r="CC136" s="230"/>
      <c r="CD136" s="230"/>
      <c r="CE136" s="230"/>
      <c r="CF136" s="230"/>
      <c r="CG136" s="230"/>
      <c r="CH136" s="230"/>
      <c r="CI136" s="230"/>
      <c r="CJ136" s="230"/>
      <c r="CK136" s="230"/>
      <c r="CL136" s="230"/>
      <c r="CM136" s="230"/>
      <c r="CN136" s="230"/>
      <c r="CO136" s="230"/>
      <c r="CP136" s="230"/>
      <c r="CQ136" s="230"/>
      <c r="CR136" s="230"/>
      <c r="CS136" s="230"/>
      <c r="CT136" s="230"/>
      <c r="CU136" s="230"/>
      <c r="CV136" s="230"/>
      <c r="CW136" s="230"/>
      <c r="CX136" s="231" t="s">
        <v>36</v>
      </c>
      <c r="CY136" s="231"/>
      <c r="CZ136" s="231"/>
      <c r="DA136" s="231"/>
      <c r="DB136" s="231"/>
      <c r="DC136" s="231"/>
      <c r="DD136" s="231"/>
      <c r="DE136" s="231"/>
      <c r="DF136" s="231"/>
      <c r="DG136" s="231"/>
      <c r="DH136" s="231"/>
      <c r="DI136" s="231"/>
      <c r="DJ136" s="232"/>
    </row>
    <row r="137" spans="1:114" ht="11.25">
      <c r="A137" s="236"/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8"/>
      <c r="BF137" s="146"/>
      <c r="BG137" s="147"/>
      <c r="BH137" s="140"/>
      <c r="BI137" s="147"/>
      <c r="BJ137" s="157"/>
      <c r="BK137" s="230"/>
      <c r="BL137" s="230"/>
      <c r="BM137" s="230"/>
      <c r="BN137" s="230"/>
      <c r="BO137" s="230"/>
      <c r="BP137" s="230"/>
      <c r="BQ137" s="230"/>
      <c r="BR137" s="230"/>
      <c r="BS137" s="230"/>
      <c r="BT137" s="230"/>
      <c r="BU137" s="230"/>
      <c r="BV137" s="230"/>
      <c r="BW137" s="230"/>
      <c r="BX137" s="230"/>
      <c r="BY137" s="230"/>
      <c r="BZ137" s="230"/>
      <c r="CA137" s="230"/>
      <c r="CB137" s="230"/>
      <c r="CC137" s="230"/>
      <c r="CD137" s="230"/>
      <c r="CE137" s="230"/>
      <c r="CF137" s="230"/>
      <c r="CG137" s="230"/>
      <c r="CH137" s="230"/>
      <c r="CI137" s="230"/>
      <c r="CJ137" s="230"/>
      <c r="CK137" s="230"/>
      <c r="CL137" s="230"/>
      <c r="CM137" s="230"/>
      <c r="CN137" s="230"/>
      <c r="CO137" s="230"/>
      <c r="CP137" s="230"/>
      <c r="CQ137" s="230"/>
      <c r="CR137" s="230"/>
      <c r="CS137" s="230"/>
      <c r="CT137" s="230"/>
      <c r="CU137" s="230"/>
      <c r="CV137" s="230"/>
      <c r="CW137" s="230"/>
      <c r="CX137" s="231"/>
      <c r="CY137" s="231"/>
      <c r="CZ137" s="231"/>
      <c r="DA137" s="231"/>
      <c r="DB137" s="231"/>
      <c r="DC137" s="231"/>
      <c r="DD137" s="231"/>
      <c r="DE137" s="231"/>
      <c r="DF137" s="231"/>
      <c r="DG137" s="231"/>
      <c r="DH137" s="231"/>
      <c r="DI137" s="231"/>
      <c r="DJ137" s="232"/>
    </row>
    <row r="138" spans="1:114" ht="11.25">
      <c r="A138" s="228" t="s">
        <v>490</v>
      </c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9"/>
      <c r="BF138" s="149" t="s">
        <v>82</v>
      </c>
      <c r="BG138" s="150" t="s">
        <v>83</v>
      </c>
      <c r="BH138" s="140"/>
      <c r="BI138" s="150"/>
      <c r="BJ138" s="157"/>
      <c r="BK138" s="230"/>
      <c r="BL138" s="230"/>
      <c r="BM138" s="230"/>
      <c r="BN138" s="230"/>
      <c r="BO138" s="230"/>
      <c r="BP138" s="230"/>
      <c r="BQ138" s="230"/>
      <c r="BR138" s="230"/>
      <c r="BS138" s="230"/>
      <c r="BT138" s="230"/>
      <c r="BU138" s="230"/>
      <c r="BV138" s="230"/>
      <c r="BW138" s="230"/>
      <c r="BX138" s="230"/>
      <c r="BY138" s="230"/>
      <c r="BZ138" s="230"/>
      <c r="CA138" s="230"/>
      <c r="CB138" s="230"/>
      <c r="CC138" s="230"/>
      <c r="CD138" s="230"/>
      <c r="CE138" s="230"/>
      <c r="CF138" s="230"/>
      <c r="CG138" s="230"/>
      <c r="CH138" s="230"/>
      <c r="CI138" s="230"/>
      <c r="CJ138" s="230"/>
      <c r="CK138" s="230"/>
      <c r="CL138" s="230"/>
      <c r="CM138" s="230"/>
      <c r="CN138" s="230"/>
      <c r="CO138" s="230"/>
      <c r="CP138" s="230"/>
      <c r="CQ138" s="230"/>
      <c r="CR138" s="230"/>
      <c r="CS138" s="230"/>
      <c r="CT138" s="230"/>
      <c r="CU138" s="230"/>
      <c r="CV138" s="230"/>
      <c r="CW138" s="230"/>
      <c r="CX138" s="231" t="s">
        <v>36</v>
      </c>
      <c r="CY138" s="231"/>
      <c r="CZ138" s="231"/>
      <c r="DA138" s="231"/>
      <c r="DB138" s="231"/>
      <c r="DC138" s="231"/>
      <c r="DD138" s="231"/>
      <c r="DE138" s="231"/>
      <c r="DF138" s="231"/>
      <c r="DG138" s="231"/>
      <c r="DH138" s="231"/>
      <c r="DI138" s="231"/>
      <c r="DJ138" s="232"/>
    </row>
    <row r="139" spans="1:114" ht="11.25">
      <c r="A139" s="233" t="s">
        <v>491</v>
      </c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5"/>
      <c r="BF139" s="146" t="s">
        <v>84</v>
      </c>
      <c r="BG139" s="147"/>
      <c r="BH139" s="140"/>
      <c r="BI139" s="147"/>
      <c r="BJ139" s="157"/>
      <c r="BK139" s="230"/>
      <c r="BL139" s="230"/>
      <c r="BM139" s="230"/>
      <c r="BN139" s="230"/>
      <c r="BO139" s="230"/>
      <c r="BP139" s="230"/>
      <c r="BQ139" s="230"/>
      <c r="BR139" s="230"/>
      <c r="BS139" s="230"/>
      <c r="BT139" s="230"/>
      <c r="BU139" s="230"/>
      <c r="BV139" s="230"/>
      <c r="BW139" s="230"/>
      <c r="BX139" s="230"/>
      <c r="BY139" s="230"/>
      <c r="BZ139" s="230"/>
      <c r="CA139" s="230"/>
      <c r="CB139" s="230"/>
      <c r="CC139" s="230"/>
      <c r="CD139" s="230"/>
      <c r="CE139" s="230"/>
      <c r="CF139" s="230"/>
      <c r="CG139" s="230"/>
      <c r="CH139" s="230"/>
      <c r="CI139" s="230"/>
      <c r="CJ139" s="230"/>
      <c r="CK139" s="230"/>
      <c r="CL139" s="230"/>
      <c r="CM139" s="230"/>
      <c r="CN139" s="230"/>
      <c r="CO139" s="230"/>
      <c r="CP139" s="230"/>
      <c r="CQ139" s="230"/>
      <c r="CR139" s="230"/>
      <c r="CS139" s="230"/>
      <c r="CT139" s="230"/>
      <c r="CU139" s="230"/>
      <c r="CV139" s="230"/>
      <c r="CW139" s="230"/>
      <c r="CX139" s="231" t="s">
        <v>36</v>
      </c>
      <c r="CY139" s="231"/>
      <c r="CZ139" s="231"/>
      <c r="DA139" s="231"/>
      <c r="DB139" s="231"/>
      <c r="DC139" s="231"/>
      <c r="DD139" s="231"/>
      <c r="DE139" s="231"/>
      <c r="DF139" s="231"/>
      <c r="DG139" s="231"/>
      <c r="DH139" s="231"/>
      <c r="DI139" s="231"/>
      <c r="DJ139" s="232"/>
    </row>
    <row r="140" spans="1:114" ht="11.25">
      <c r="A140" s="233" t="s">
        <v>492</v>
      </c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5"/>
      <c r="BF140" s="146" t="s">
        <v>85</v>
      </c>
      <c r="BG140" s="147"/>
      <c r="BH140" s="140"/>
      <c r="BI140" s="147"/>
      <c r="BJ140" s="157"/>
      <c r="BK140" s="230"/>
      <c r="BL140" s="230"/>
      <c r="BM140" s="230"/>
      <c r="BN140" s="230"/>
      <c r="BO140" s="230"/>
      <c r="BP140" s="230"/>
      <c r="BQ140" s="230"/>
      <c r="BR140" s="230"/>
      <c r="BS140" s="230"/>
      <c r="BT140" s="230"/>
      <c r="BU140" s="230"/>
      <c r="BV140" s="230"/>
      <c r="BW140" s="230"/>
      <c r="BX140" s="230"/>
      <c r="BY140" s="230"/>
      <c r="BZ140" s="230"/>
      <c r="CA140" s="230"/>
      <c r="CB140" s="230"/>
      <c r="CC140" s="230"/>
      <c r="CD140" s="230"/>
      <c r="CE140" s="230"/>
      <c r="CF140" s="230"/>
      <c r="CG140" s="230"/>
      <c r="CH140" s="230"/>
      <c r="CI140" s="230"/>
      <c r="CJ140" s="230"/>
      <c r="CK140" s="230"/>
      <c r="CL140" s="230"/>
      <c r="CM140" s="230"/>
      <c r="CN140" s="230"/>
      <c r="CO140" s="230"/>
      <c r="CP140" s="230"/>
      <c r="CQ140" s="230"/>
      <c r="CR140" s="230"/>
      <c r="CS140" s="230"/>
      <c r="CT140" s="230"/>
      <c r="CU140" s="230"/>
      <c r="CV140" s="230"/>
      <c r="CW140" s="230"/>
      <c r="CX140" s="231" t="s">
        <v>36</v>
      </c>
      <c r="CY140" s="231"/>
      <c r="CZ140" s="231"/>
      <c r="DA140" s="231"/>
      <c r="DB140" s="231"/>
      <c r="DC140" s="231"/>
      <c r="DD140" s="231"/>
      <c r="DE140" s="231"/>
      <c r="DF140" s="231"/>
      <c r="DG140" s="231"/>
      <c r="DH140" s="231"/>
      <c r="DI140" s="231"/>
      <c r="DJ140" s="232"/>
    </row>
    <row r="141" spans="1:114" ht="11.25">
      <c r="A141" s="233" t="s">
        <v>493</v>
      </c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5"/>
      <c r="BF141" s="146" t="s">
        <v>86</v>
      </c>
      <c r="BG141" s="147"/>
      <c r="BH141" s="140"/>
      <c r="BI141" s="147"/>
      <c r="BJ141" s="157"/>
      <c r="BK141" s="230"/>
      <c r="BL141" s="230"/>
      <c r="BM141" s="230"/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230"/>
      <c r="CA141" s="230"/>
      <c r="CB141" s="230"/>
      <c r="CC141" s="230"/>
      <c r="CD141" s="230"/>
      <c r="CE141" s="230"/>
      <c r="CF141" s="230"/>
      <c r="CG141" s="230"/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CR141" s="230"/>
      <c r="CS141" s="230"/>
      <c r="CT141" s="230"/>
      <c r="CU141" s="230"/>
      <c r="CV141" s="230"/>
      <c r="CW141" s="230"/>
      <c r="CX141" s="231" t="s">
        <v>36</v>
      </c>
      <c r="CY141" s="231"/>
      <c r="CZ141" s="231"/>
      <c r="DA141" s="231"/>
      <c r="DB141" s="231"/>
      <c r="DC141" s="231"/>
      <c r="DD141" s="231"/>
      <c r="DE141" s="231"/>
      <c r="DF141" s="231"/>
      <c r="DG141" s="231"/>
      <c r="DH141" s="231"/>
      <c r="DI141" s="231"/>
      <c r="DJ141" s="232"/>
    </row>
    <row r="142" spans="1:114" ht="11.25">
      <c r="A142" s="228" t="s">
        <v>494</v>
      </c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9"/>
      <c r="BF142" s="149" t="s">
        <v>87</v>
      </c>
      <c r="BG142" s="150" t="s">
        <v>36</v>
      </c>
      <c r="BH142" s="140"/>
      <c r="BI142" s="150"/>
      <c r="BJ142" s="157"/>
      <c r="BK142" s="230"/>
      <c r="BL142" s="230"/>
      <c r="BM142" s="230"/>
      <c r="BN142" s="230"/>
      <c r="BO142" s="230"/>
      <c r="BP142" s="230"/>
      <c r="BQ142" s="230"/>
      <c r="BR142" s="230"/>
      <c r="BS142" s="230"/>
      <c r="BT142" s="230"/>
      <c r="BU142" s="230"/>
      <c r="BV142" s="230"/>
      <c r="BW142" s="230"/>
      <c r="BX142" s="230"/>
      <c r="BY142" s="230"/>
      <c r="BZ142" s="230"/>
      <c r="CA142" s="230"/>
      <c r="CB142" s="230"/>
      <c r="CC142" s="230"/>
      <c r="CD142" s="230"/>
      <c r="CE142" s="230"/>
      <c r="CF142" s="230"/>
      <c r="CG142" s="230"/>
      <c r="CH142" s="230"/>
      <c r="CI142" s="230"/>
      <c r="CJ142" s="230"/>
      <c r="CK142" s="230"/>
      <c r="CL142" s="230"/>
      <c r="CM142" s="230"/>
      <c r="CN142" s="230"/>
      <c r="CO142" s="230"/>
      <c r="CP142" s="230"/>
      <c r="CQ142" s="230"/>
      <c r="CR142" s="230"/>
      <c r="CS142" s="230"/>
      <c r="CT142" s="230"/>
      <c r="CU142" s="230"/>
      <c r="CV142" s="230"/>
      <c r="CW142" s="230"/>
      <c r="CX142" s="231" t="s">
        <v>36</v>
      </c>
      <c r="CY142" s="231"/>
      <c r="CZ142" s="231"/>
      <c r="DA142" s="231"/>
      <c r="DB142" s="231"/>
      <c r="DC142" s="231"/>
      <c r="DD142" s="231"/>
      <c r="DE142" s="231"/>
      <c r="DF142" s="231"/>
      <c r="DG142" s="231"/>
      <c r="DH142" s="231"/>
      <c r="DI142" s="231"/>
      <c r="DJ142" s="232"/>
    </row>
    <row r="143" spans="1:114" ht="30" customHeight="1">
      <c r="A143" s="221" t="s">
        <v>88</v>
      </c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146" t="s">
        <v>89</v>
      </c>
      <c r="BG143" s="20" t="s">
        <v>90</v>
      </c>
      <c r="BH143" s="140"/>
      <c r="BI143" s="147"/>
      <c r="BJ143" s="157"/>
      <c r="BK143" s="218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27"/>
      <c r="BX143" s="218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27"/>
      <c r="CK143" s="218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27"/>
      <c r="CX143" s="218" t="s">
        <v>36</v>
      </c>
      <c r="CY143" s="219"/>
      <c r="CZ143" s="219"/>
      <c r="DA143" s="219"/>
      <c r="DB143" s="219"/>
      <c r="DC143" s="219"/>
      <c r="DD143" s="219"/>
      <c r="DE143" s="219"/>
      <c r="DF143" s="219"/>
      <c r="DG143" s="219"/>
      <c r="DH143" s="219"/>
      <c r="DI143" s="219"/>
      <c r="DJ143" s="220"/>
    </row>
    <row r="144" spans="1:114" ht="11.25" customHeight="1" thickBot="1">
      <c r="A144" s="221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142"/>
      <c r="BG144" s="20"/>
      <c r="BH144" s="143"/>
      <c r="BI144" s="20"/>
      <c r="BJ144" s="160"/>
      <c r="BK144" s="223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5"/>
      <c r="BX144" s="223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5"/>
      <c r="CK144" s="223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5"/>
      <c r="CX144" s="223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6"/>
    </row>
  </sheetData>
  <sheetProtection/>
  <mergeCells count="640">
    <mergeCell ref="A80:BE80"/>
    <mergeCell ref="BK80:BW80"/>
    <mergeCell ref="BX80:CJ80"/>
    <mergeCell ref="CK80:CW80"/>
    <mergeCell ref="CX80:DJ80"/>
    <mergeCell ref="BH13:BJ13"/>
    <mergeCell ref="BG26:BG28"/>
    <mergeCell ref="BF26:BF28"/>
    <mergeCell ref="BK26:DJ26"/>
    <mergeCell ref="CK51:CW51"/>
    <mergeCell ref="BO2:DJ2"/>
    <mergeCell ref="BR1:DJ1"/>
    <mergeCell ref="BH55:BH56"/>
    <mergeCell ref="BI55:BI56"/>
    <mergeCell ref="BJ55:BJ56"/>
    <mergeCell ref="CB7:DJ7"/>
    <mergeCell ref="CB8:DJ8"/>
    <mergeCell ref="CB9:CN9"/>
    <mergeCell ref="CQ9:DJ9"/>
    <mergeCell ref="CB4:DJ4"/>
    <mergeCell ref="CB5:DJ5"/>
    <mergeCell ref="CB6:DJ6"/>
    <mergeCell ref="BX51:CJ51"/>
    <mergeCell ref="AL14:AM14"/>
    <mergeCell ref="A51:BE51"/>
    <mergeCell ref="BK51:BW51"/>
    <mergeCell ref="A43:BE43"/>
    <mergeCell ref="BK43:BW43"/>
    <mergeCell ref="AQ14:BF14"/>
    <mergeCell ref="BH14:BJ14"/>
    <mergeCell ref="CX51:DJ51"/>
    <mergeCell ref="BX43:CJ43"/>
    <mergeCell ref="CK43:CW43"/>
    <mergeCell ref="CX16:DJ16"/>
    <mergeCell ref="CX20:DJ20"/>
    <mergeCell ref="CB10:CN10"/>
    <mergeCell ref="CQ10:DJ10"/>
    <mergeCell ref="CB11:CC11"/>
    <mergeCell ref="CD11:CF11"/>
    <mergeCell ref="CG11:CH11"/>
    <mergeCell ref="CJ11:CX11"/>
    <mergeCell ref="CY11:DA11"/>
    <mergeCell ref="DB11:DD11"/>
    <mergeCell ref="K21:BU21"/>
    <mergeCell ref="CX21:DJ21"/>
    <mergeCell ref="CX14:DJ15"/>
    <mergeCell ref="A17:AA17"/>
    <mergeCell ref="CX17:DJ17"/>
    <mergeCell ref="AB18:BU18"/>
    <mergeCell ref="CX18:DJ18"/>
    <mergeCell ref="AN14:AP14"/>
    <mergeCell ref="CX19:DJ19"/>
    <mergeCell ref="AO16:AR16"/>
    <mergeCell ref="AS16:AU16"/>
    <mergeCell ref="AV16:AW16"/>
    <mergeCell ref="AY16:BF16"/>
    <mergeCell ref="CX22:DJ22"/>
    <mergeCell ref="A24:DJ24"/>
    <mergeCell ref="A26:BE28"/>
    <mergeCell ref="CQ27:CS27"/>
    <mergeCell ref="CT27:CW27"/>
    <mergeCell ref="CX27:DJ28"/>
    <mergeCell ref="BK28:BW28"/>
    <mergeCell ref="BX28:CJ28"/>
    <mergeCell ref="CK28:CW28"/>
    <mergeCell ref="BQ27:BS27"/>
    <mergeCell ref="BT27:BW27"/>
    <mergeCell ref="BX27:CC27"/>
    <mergeCell ref="CD27:CF27"/>
    <mergeCell ref="BK27:BP27"/>
    <mergeCell ref="CG27:CJ27"/>
    <mergeCell ref="CK27:CP27"/>
    <mergeCell ref="A29:BE29"/>
    <mergeCell ref="BK29:BW29"/>
    <mergeCell ref="BX29:CJ29"/>
    <mergeCell ref="A30:BE30"/>
    <mergeCell ref="BK30:BW30"/>
    <mergeCell ref="BX30:CJ30"/>
    <mergeCell ref="CK30:CW30"/>
    <mergeCell ref="BK31:BW31"/>
    <mergeCell ref="BX31:CJ31"/>
    <mergeCell ref="CK31:CW31"/>
    <mergeCell ref="CK29:CW29"/>
    <mergeCell ref="CX29:DJ29"/>
    <mergeCell ref="CX30:DJ30"/>
    <mergeCell ref="CX31:DJ31"/>
    <mergeCell ref="A32:BE32"/>
    <mergeCell ref="BK32:BW32"/>
    <mergeCell ref="BX32:CJ32"/>
    <mergeCell ref="CK32:CW32"/>
    <mergeCell ref="CX32:DJ32"/>
    <mergeCell ref="A31:BE31"/>
    <mergeCell ref="A33:BE33"/>
    <mergeCell ref="BK33:BW33"/>
    <mergeCell ref="BX33:CJ33"/>
    <mergeCell ref="CK33:CW33"/>
    <mergeCell ref="CX33:DJ33"/>
    <mergeCell ref="A34:BE34"/>
    <mergeCell ref="BK34:BW34"/>
    <mergeCell ref="BX34:CJ34"/>
    <mergeCell ref="CX36:DJ36"/>
    <mergeCell ref="A35:BE35"/>
    <mergeCell ref="BK35:BW35"/>
    <mergeCell ref="BX35:CJ35"/>
    <mergeCell ref="CK35:CW35"/>
    <mergeCell ref="CK34:CW34"/>
    <mergeCell ref="CX34:DJ34"/>
    <mergeCell ref="A37:BE37"/>
    <mergeCell ref="BK37:BW37"/>
    <mergeCell ref="BX37:CJ37"/>
    <mergeCell ref="CK37:CW37"/>
    <mergeCell ref="CX35:DJ35"/>
    <mergeCell ref="A36:BE36"/>
    <mergeCell ref="BK36:BW36"/>
    <mergeCell ref="BX36:CJ36"/>
    <mergeCell ref="CX37:DJ37"/>
    <mergeCell ref="CK36:CW36"/>
    <mergeCell ref="CX40:DJ40"/>
    <mergeCell ref="A39:BE39"/>
    <mergeCell ref="BK39:BW39"/>
    <mergeCell ref="BX39:CJ39"/>
    <mergeCell ref="CK39:CW39"/>
    <mergeCell ref="A38:BE38"/>
    <mergeCell ref="BK38:BW38"/>
    <mergeCell ref="BX38:CJ38"/>
    <mergeCell ref="CK38:CW38"/>
    <mergeCell ref="CX38:DJ38"/>
    <mergeCell ref="A41:BE41"/>
    <mergeCell ref="BK41:BW41"/>
    <mergeCell ref="BX41:CJ41"/>
    <mergeCell ref="CK41:CW41"/>
    <mergeCell ref="CX39:DJ39"/>
    <mergeCell ref="A40:BE40"/>
    <mergeCell ref="BK40:BW40"/>
    <mergeCell ref="BX40:CJ40"/>
    <mergeCell ref="CX41:DJ41"/>
    <mergeCell ref="CK40:CW40"/>
    <mergeCell ref="CK45:CW45"/>
    <mergeCell ref="A42:BE42"/>
    <mergeCell ref="BK42:BW42"/>
    <mergeCell ref="BX42:CJ42"/>
    <mergeCell ref="CK42:CW42"/>
    <mergeCell ref="CX42:DJ42"/>
    <mergeCell ref="CX43:DJ43"/>
    <mergeCell ref="CX45:DJ45"/>
    <mergeCell ref="A45:BE45"/>
    <mergeCell ref="BK45:BW45"/>
    <mergeCell ref="A46:BE46"/>
    <mergeCell ref="BK46:BW46"/>
    <mergeCell ref="BX46:CJ46"/>
    <mergeCell ref="CX47:DJ47"/>
    <mergeCell ref="CK46:CW46"/>
    <mergeCell ref="CX46:DJ46"/>
    <mergeCell ref="BX45:CJ45"/>
    <mergeCell ref="A48:BE48"/>
    <mergeCell ref="BK48:BW48"/>
    <mergeCell ref="BX48:CJ48"/>
    <mergeCell ref="CK48:CW48"/>
    <mergeCell ref="CX48:DJ48"/>
    <mergeCell ref="A47:BE47"/>
    <mergeCell ref="BK47:BW47"/>
    <mergeCell ref="BX47:CJ47"/>
    <mergeCell ref="CK47:CW47"/>
    <mergeCell ref="A44:BE44"/>
    <mergeCell ref="BK44:BW44"/>
    <mergeCell ref="BX44:CJ44"/>
    <mergeCell ref="CK44:CW44"/>
    <mergeCell ref="CX44:DJ44"/>
    <mergeCell ref="CX49:DJ49"/>
    <mergeCell ref="A49:BE49"/>
    <mergeCell ref="BK49:BW49"/>
    <mergeCell ref="BX49:CJ49"/>
    <mergeCell ref="CK49:CW49"/>
    <mergeCell ref="A52:BE52"/>
    <mergeCell ref="BK52:BW52"/>
    <mergeCell ref="BX52:CJ52"/>
    <mergeCell ref="CK52:CW52"/>
    <mergeCell ref="CX50:DJ50"/>
    <mergeCell ref="CX52:DJ52"/>
    <mergeCell ref="A50:BE50"/>
    <mergeCell ref="BK50:BW50"/>
    <mergeCell ref="BX50:CJ50"/>
    <mergeCell ref="CK50:CW50"/>
    <mergeCell ref="CX53:DJ53"/>
    <mergeCell ref="A54:BE54"/>
    <mergeCell ref="BK54:BW54"/>
    <mergeCell ref="BX54:CJ54"/>
    <mergeCell ref="CK54:CW54"/>
    <mergeCell ref="CX54:DJ54"/>
    <mergeCell ref="A53:BE53"/>
    <mergeCell ref="BK53:BW53"/>
    <mergeCell ref="BX53:CJ53"/>
    <mergeCell ref="CK53:CW53"/>
    <mergeCell ref="A58:BE58"/>
    <mergeCell ref="A55:BE55"/>
    <mergeCell ref="BF55:BF56"/>
    <mergeCell ref="BG55:BG56"/>
    <mergeCell ref="BK55:BW56"/>
    <mergeCell ref="BX55:CJ56"/>
    <mergeCell ref="A56:BE56"/>
    <mergeCell ref="A64:BE64"/>
    <mergeCell ref="BK64:BW64"/>
    <mergeCell ref="BX64:CJ64"/>
    <mergeCell ref="CK64:CW64"/>
    <mergeCell ref="CX64:DJ64"/>
    <mergeCell ref="A57:BE57"/>
    <mergeCell ref="BK57:BW57"/>
    <mergeCell ref="BX57:CJ57"/>
    <mergeCell ref="BK58:BW58"/>
    <mergeCell ref="BX58:CJ58"/>
    <mergeCell ref="CK65:CW65"/>
    <mergeCell ref="CK55:CW56"/>
    <mergeCell ref="CX55:DJ56"/>
    <mergeCell ref="CK57:CW57"/>
    <mergeCell ref="CX57:DJ57"/>
    <mergeCell ref="CX58:DJ58"/>
    <mergeCell ref="CK58:CW58"/>
    <mergeCell ref="CX65:DJ65"/>
    <mergeCell ref="CX59:DJ59"/>
    <mergeCell ref="CX63:DJ63"/>
    <mergeCell ref="CX67:DJ67"/>
    <mergeCell ref="CK66:CW66"/>
    <mergeCell ref="CX66:DJ66"/>
    <mergeCell ref="CX68:DJ68"/>
    <mergeCell ref="A67:BE67"/>
    <mergeCell ref="BK67:BW67"/>
    <mergeCell ref="BX67:CJ67"/>
    <mergeCell ref="CK67:CW67"/>
    <mergeCell ref="A65:BE65"/>
    <mergeCell ref="BK65:BW65"/>
    <mergeCell ref="BX65:CJ65"/>
    <mergeCell ref="A68:BE68"/>
    <mergeCell ref="BK68:BW68"/>
    <mergeCell ref="BX68:CJ68"/>
    <mergeCell ref="A66:BE66"/>
    <mergeCell ref="BK66:BW66"/>
    <mergeCell ref="BX66:CJ66"/>
    <mergeCell ref="CX71:DJ71"/>
    <mergeCell ref="CK69:CW69"/>
    <mergeCell ref="BK71:BW71"/>
    <mergeCell ref="BX71:CJ71"/>
    <mergeCell ref="CK71:CW71"/>
    <mergeCell ref="CX69:DJ69"/>
    <mergeCell ref="CX70:DJ70"/>
    <mergeCell ref="A70:BE70"/>
    <mergeCell ref="BK70:BW70"/>
    <mergeCell ref="BX70:CJ70"/>
    <mergeCell ref="CK70:CW70"/>
    <mergeCell ref="A69:BE69"/>
    <mergeCell ref="A63:BE63"/>
    <mergeCell ref="BK63:BW63"/>
    <mergeCell ref="BK69:BW69"/>
    <mergeCell ref="BX69:CJ69"/>
    <mergeCell ref="CK68:CW68"/>
    <mergeCell ref="BX63:CJ63"/>
    <mergeCell ref="A62:BE62"/>
    <mergeCell ref="CK63:CW63"/>
    <mergeCell ref="BK60:BW60"/>
    <mergeCell ref="BX60:CJ60"/>
    <mergeCell ref="CK60:CW60"/>
    <mergeCell ref="BK62:BW62"/>
    <mergeCell ref="BX62:CJ62"/>
    <mergeCell ref="CK62:CW62"/>
    <mergeCell ref="CX61:DJ61"/>
    <mergeCell ref="CX62:DJ62"/>
    <mergeCell ref="A59:BE59"/>
    <mergeCell ref="BK59:BW59"/>
    <mergeCell ref="BX59:CJ59"/>
    <mergeCell ref="CX60:DJ60"/>
    <mergeCell ref="A60:BE60"/>
    <mergeCell ref="CK59:CW59"/>
    <mergeCell ref="CX73:DJ73"/>
    <mergeCell ref="A72:BE72"/>
    <mergeCell ref="BK72:BW72"/>
    <mergeCell ref="BX72:CJ72"/>
    <mergeCell ref="CK72:CW72"/>
    <mergeCell ref="A61:BE61"/>
    <mergeCell ref="BK61:BW61"/>
    <mergeCell ref="BX61:CJ61"/>
    <mergeCell ref="CK61:CW61"/>
    <mergeCell ref="A71:BE71"/>
    <mergeCell ref="CX75:DJ75"/>
    <mergeCell ref="A74:BE74"/>
    <mergeCell ref="BK74:BW74"/>
    <mergeCell ref="BX74:CJ74"/>
    <mergeCell ref="CK74:CW74"/>
    <mergeCell ref="CX72:DJ72"/>
    <mergeCell ref="A73:BE73"/>
    <mergeCell ref="BK73:BW73"/>
    <mergeCell ref="BX73:CJ73"/>
    <mergeCell ref="CK73:CW73"/>
    <mergeCell ref="A76:BE76"/>
    <mergeCell ref="BK76:BW76"/>
    <mergeCell ref="BX76:CJ76"/>
    <mergeCell ref="CK76:CW76"/>
    <mergeCell ref="CX74:DJ74"/>
    <mergeCell ref="A75:BE75"/>
    <mergeCell ref="BK75:BW75"/>
    <mergeCell ref="BX75:CJ75"/>
    <mergeCell ref="CX76:DJ76"/>
    <mergeCell ref="CK75:CW75"/>
    <mergeCell ref="CX79:DJ79"/>
    <mergeCell ref="A78:BE78"/>
    <mergeCell ref="BK78:BW78"/>
    <mergeCell ref="BX78:CJ78"/>
    <mergeCell ref="CK78:CW78"/>
    <mergeCell ref="A77:BE77"/>
    <mergeCell ref="BK77:BW77"/>
    <mergeCell ref="BX77:CJ77"/>
    <mergeCell ref="CK77:CW77"/>
    <mergeCell ref="CX77:DJ77"/>
    <mergeCell ref="A81:BE81"/>
    <mergeCell ref="BK81:BW81"/>
    <mergeCell ref="BX81:CJ81"/>
    <mergeCell ref="CK81:CW81"/>
    <mergeCell ref="CX78:DJ78"/>
    <mergeCell ref="A79:BE79"/>
    <mergeCell ref="BK79:BW79"/>
    <mergeCell ref="BX79:CJ79"/>
    <mergeCell ref="CX81:DJ81"/>
    <mergeCell ref="CK79:CW79"/>
    <mergeCell ref="CX84:DJ84"/>
    <mergeCell ref="A83:BE83"/>
    <mergeCell ref="BK83:BW83"/>
    <mergeCell ref="BX83:CJ83"/>
    <mergeCell ref="CK83:CW83"/>
    <mergeCell ref="A82:BE82"/>
    <mergeCell ref="BK82:BW82"/>
    <mergeCell ref="BX82:CJ82"/>
    <mergeCell ref="CK82:CW82"/>
    <mergeCell ref="CX82:DJ82"/>
    <mergeCell ref="A85:BE85"/>
    <mergeCell ref="BK85:BW85"/>
    <mergeCell ref="BX85:CJ85"/>
    <mergeCell ref="CK85:CW85"/>
    <mergeCell ref="CX83:DJ83"/>
    <mergeCell ref="A84:BE84"/>
    <mergeCell ref="BK84:BW84"/>
    <mergeCell ref="BX84:CJ84"/>
    <mergeCell ref="CX85:DJ85"/>
    <mergeCell ref="CK84:CW84"/>
    <mergeCell ref="CX88:DJ88"/>
    <mergeCell ref="A87:BE87"/>
    <mergeCell ref="BK87:BW87"/>
    <mergeCell ref="BX87:CJ87"/>
    <mergeCell ref="CK87:CW87"/>
    <mergeCell ref="A86:BE86"/>
    <mergeCell ref="BK86:BW86"/>
    <mergeCell ref="BX86:CJ86"/>
    <mergeCell ref="CK86:CW86"/>
    <mergeCell ref="CX86:DJ86"/>
    <mergeCell ref="A89:BE89"/>
    <mergeCell ref="BK89:BW89"/>
    <mergeCell ref="BX89:CJ89"/>
    <mergeCell ref="CK89:CW89"/>
    <mergeCell ref="CX87:DJ87"/>
    <mergeCell ref="A88:BE88"/>
    <mergeCell ref="BK88:BW88"/>
    <mergeCell ref="BX88:CJ88"/>
    <mergeCell ref="CX89:DJ89"/>
    <mergeCell ref="CK88:CW88"/>
    <mergeCell ref="CX92:DJ92"/>
    <mergeCell ref="A91:BE91"/>
    <mergeCell ref="BK91:BW91"/>
    <mergeCell ref="BX91:CJ91"/>
    <mergeCell ref="CK91:CW91"/>
    <mergeCell ref="A90:BE90"/>
    <mergeCell ref="BK90:BW90"/>
    <mergeCell ref="BX90:CJ90"/>
    <mergeCell ref="CK90:CW90"/>
    <mergeCell ref="CX90:DJ90"/>
    <mergeCell ref="A93:BE93"/>
    <mergeCell ref="BK93:BW93"/>
    <mergeCell ref="BX93:CJ93"/>
    <mergeCell ref="CK93:CW93"/>
    <mergeCell ref="CX91:DJ91"/>
    <mergeCell ref="A92:BE92"/>
    <mergeCell ref="BK92:BW92"/>
    <mergeCell ref="BX92:CJ92"/>
    <mergeCell ref="CX93:DJ93"/>
    <mergeCell ref="CK92:CW92"/>
    <mergeCell ref="CX96:DJ96"/>
    <mergeCell ref="A95:BE95"/>
    <mergeCell ref="BK95:BW95"/>
    <mergeCell ref="BX95:CJ95"/>
    <mergeCell ref="CK95:CW95"/>
    <mergeCell ref="A94:BE94"/>
    <mergeCell ref="BK94:BW94"/>
    <mergeCell ref="BX94:CJ94"/>
    <mergeCell ref="CK94:CW94"/>
    <mergeCell ref="CX94:DJ94"/>
    <mergeCell ref="A97:BE97"/>
    <mergeCell ref="BK97:BW97"/>
    <mergeCell ref="BX97:CJ97"/>
    <mergeCell ref="CK97:CW97"/>
    <mergeCell ref="CX95:DJ95"/>
    <mergeCell ref="A96:BE96"/>
    <mergeCell ref="BK96:BW96"/>
    <mergeCell ref="BX96:CJ96"/>
    <mergeCell ref="CX97:DJ97"/>
    <mergeCell ref="CK96:CW96"/>
    <mergeCell ref="CX100:DJ100"/>
    <mergeCell ref="A99:BE99"/>
    <mergeCell ref="BK99:BW99"/>
    <mergeCell ref="BX99:CJ99"/>
    <mergeCell ref="CK99:CW99"/>
    <mergeCell ref="A98:BE98"/>
    <mergeCell ref="BK98:BW98"/>
    <mergeCell ref="BX98:CJ98"/>
    <mergeCell ref="CK98:CW98"/>
    <mergeCell ref="CX98:DJ98"/>
    <mergeCell ref="A101:BE101"/>
    <mergeCell ref="BK101:BW101"/>
    <mergeCell ref="BX101:CJ101"/>
    <mergeCell ref="CK101:CW101"/>
    <mergeCell ref="CX99:DJ99"/>
    <mergeCell ref="A100:BE100"/>
    <mergeCell ref="BK100:BW100"/>
    <mergeCell ref="BX100:CJ100"/>
    <mergeCell ref="CX101:DJ101"/>
    <mergeCell ref="CK100:CW100"/>
    <mergeCell ref="CX104:DJ104"/>
    <mergeCell ref="A103:BE103"/>
    <mergeCell ref="BK103:BW103"/>
    <mergeCell ref="BX103:CJ103"/>
    <mergeCell ref="CK103:CW103"/>
    <mergeCell ref="A102:BE102"/>
    <mergeCell ref="BK102:BW102"/>
    <mergeCell ref="BX102:CJ102"/>
    <mergeCell ref="CK102:CW102"/>
    <mergeCell ref="CX102:DJ102"/>
    <mergeCell ref="A105:BE105"/>
    <mergeCell ref="BK105:BW105"/>
    <mergeCell ref="BX105:CJ105"/>
    <mergeCell ref="CK105:CW105"/>
    <mergeCell ref="CX103:DJ103"/>
    <mergeCell ref="A104:BE104"/>
    <mergeCell ref="BK104:BW104"/>
    <mergeCell ref="BX104:CJ104"/>
    <mergeCell ref="CX105:DJ105"/>
    <mergeCell ref="CK104:CW104"/>
    <mergeCell ref="CX108:DJ108"/>
    <mergeCell ref="A107:BE107"/>
    <mergeCell ref="BK107:BW107"/>
    <mergeCell ref="BX107:CJ107"/>
    <mergeCell ref="CK107:CW107"/>
    <mergeCell ref="A106:BE106"/>
    <mergeCell ref="BK106:BW106"/>
    <mergeCell ref="BX106:CJ106"/>
    <mergeCell ref="CK106:CW106"/>
    <mergeCell ref="CX106:DJ106"/>
    <mergeCell ref="A109:BE109"/>
    <mergeCell ref="BK109:BW109"/>
    <mergeCell ref="BX109:CJ109"/>
    <mergeCell ref="CK109:CW109"/>
    <mergeCell ref="CX107:DJ107"/>
    <mergeCell ref="A108:BE108"/>
    <mergeCell ref="BK108:BW108"/>
    <mergeCell ref="BX108:CJ108"/>
    <mergeCell ref="CX109:DJ109"/>
    <mergeCell ref="CK108:CW108"/>
    <mergeCell ref="CX112:DJ112"/>
    <mergeCell ref="A111:BE111"/>
    <mergeCell ref="BK111:BW111"/>
    <mergeCell ref="BX111:CJ111"/>
    <mergeCell ref="CK111:CW111"/>
    <mergeCell ref="A110:BE110"/>
    <mergeCell ref="BK110:BW110"/>
    <mergeCell ref="BX110:CJ110"/>
    <mergeCell ref="CK110:CW110"/>
    <mergeCell ref="CX110:DJ110"/>
    <mergeCell ref="A113:BE113"/>
    <mergeCell ref="BK113:BW113"/>
    <mergeCell ref="BX113:CJ113"/>
    <mergeCell ref="CK113:CW113"/>
    <mergeCell ref="CX111:DJ111"/>
    <mergeCell ref="A112:BE112"/>
    <mergeCell ref="BK112:BW112"/>
    <mergeCell ref="BX112:CJ112"/>
    <mergeCell ref="CX113:DJ113"/>
    <mergeCell ref="CK112:CW112"/>
    <mergeCell ref="CX116:DJ116"/>
    <mergeCell ref="A115:BE115"/>
    <mergeCell ref="BK115:BW115"/>
    <mergeCell ref="BX115:CJ115"/>
    <mergeCell ref="CK115:CW115"/>
    <mergeCell ref="A114:BE114"/>
    <mergeCell ref="BK114:BW114"/>
    <mergeCell ref="BX114:CJ114"/>
    <mergeCell ref="CK114:CW114"/>
    <mergeCell ref="CX114:DJ114"/>
    <mergeCell ref="A117:BE117"/>
    <mergeCell ref="BK117:BW117"/>
    <mergeCell ref="BX117:CJ117"/>
    <mergeCell ref="CK117:CW117"/>
    <mergeCell ref="CX115:DJ115"/>
    <mergeCell ref="A116:BE116"/>
    <mergeCell ref="BK116:BW116"/>
    <mergeCell ref="BX116:CJ116"/>
    <mergeCell ref="CX117:DJ117"/>
    <mergeCell ref="CK116:CW116"/>
    <mergeCell ref="CX120:DJ120"/>
    <mergeCell ref="A119:BE119"/>
    <mergeCell ref="BK119:BW119"/>
    <mergeCell ref="BX119:CJ119"/>
    <mergeCell ref="CK119:CW119"/>
    <mergeCell ref="A118:BE118"/>
    <mergeCell ref="BK118:BW118"/>
    <mergeCell ref="BX118:CJ118"/>
    <mergeCell ref="CK118:CW118"/>
    <mergeCell ref="CX118:DJ118"/>
    <mergeCell ref="A121:BE121"/>
    <mergeCell ref="BK121:BW121"/>
    <mergeCell ref="BX121:CJ121"/>
    <mergeCell ref="CK121:CW121"/>
    <mergeCell ref="CX119:DJ119"/>
    <mergeCell ref="A120:BE120"/>
    <mergeCell ref="BK120:BW120"/>
    <mergeCell ref="BX120:CJ120"/>
    <mergeCell ref="CX121:DJ121"/>
    <mergeCell ref="CK120:CW120"/>
    <mergeCell ref="CX124:DJ124"/>
    <mergeCell ref="A123:BE123"/>
    <mergeCell ref="BK123:BW123"/>
    <mergeCell ref="BX123:CJ123"/>
    <mergeCell ref="CK123:CW123"/>
    <mergeCell ref="A122:BE122"/>
    <mergeCell ref="BK122:BW122"/>
    <mergeCell ref="BX122:CJ122"/>
    <mergeCell ref="CK122:CW122"/>
    <mergeCell ref="CX122:DJ122"/>
    <mergeCell ref="A125:BE125"/>
    <mergeCell ref="BK125:BW125"/>
    <mergeCell ref="BX125:CJ125"/>
    <mergeCell ref="CK125:CW125"/>
    <mergeCell ref="CX123:DJ123"/>
    <mergeCell ref="A124:BE124"/>
    <mergeCell ref="BK124:BW124"/>
    <mergeCell ref="BX124:CJ124"/>
    <mergeCell ref="CX125:DJ125"/>
    <mergeCell ref="CK124:CW124"/>
    <mergeCell ref="CX128:DJ128"/>
    <mergeCell ref="A127:BE127"/>
    <mergeCell ref="BK127:BW127"/>
    <mergeCell ref="BX127:CJ127"/>
    <mergeCell ref="CK127:CW127"/>
    <mergeCell ref="A126:BE126"/>
    <mergeCell ref="BK126:BW126"/>
    <mergeCell ref="BX126:CJ126"/>
    <mergeCell ref="CK126:CW126"/>
    <mergeCell ref="CX126:DJ126"/>
    <mergeCell ref="A129:BE129"/>
    <mergeCell ref="BK129:BW129"/>
    <mergeCell ref="BX129:CJ129"/>
    <mergeCell ref="CK129:CW129"/>
    <mergeCell ref="CX127:DJ127"/>
    <mergeCell ref="A128:BE128"/>
    <mergeCell ref="BK128:BW128"/>
    <mergeCell ref="BX128:CJ128"/>
    <mergeCell ref="CX129:DJ129"/>
    <mergeCell ref="CK128:CW128"/>
    <mergeCell ref="CX132:DJ132"/>
    <mergeCell ref="A131:BE131"/>
    <mergeCell ref="BK131:BW131"/>
    <mergeCell ref="BX131:CJ131"/>
    <mergeCell ref="CK131:CW131"/>
    <mergeCell ref="A130:BE130"/>
    <mergeCell ref="BK130:BW130"/>
    <mergeCell ref="BX130:CJ130"/>
    <mergeCell ref="CK130:CW130"/>
    <mergeCell ref="CX130:DJ130"/>
    <mergeCell ref="A133:BE133"/>
    <mergeCell ref="BK133:BW133"/>
    <mergeCell ref="BX133:CJ133"/>
    <mergeCell ref="CK133:CW133"/>
    <mergeCell ref="CX131:DJ131"/>
    <mergeCell ref="A132:BE132"/>
    <mergeCell ref="BK132:BW132"/>
    <mergeCell ref="BX132:CJ132"/>
    <mergeCell ref="CX133:DJ133"/>
    <mergeCell ref="CK132:CW132"/>
    <mergeCell ref="CK135:CW135"/>
    <mergeCell ref="A134:BE134"/>
    <mergeCell ref="BK134:BW134"/>
    <mergeCell ref="BX134:CJ134"/>
    <mergeCell ref="CK134:CW134"/>
    <mergeCell ref="CX134:DJ134"/>
    <mergeCell ref="CX135:DJ135"/>
    <mergeCell ref="A135:BE135"/>
    <mergeCell ref="BK135:BW135"/>
    <mergeCell ref="BX135:CJ135"/>
    <mergeCell ref="A136:BE136"/>
    <mergeCell ref="BK136:BW136"/>
    <mergeCell ref="BX136:CJ136"/>
    <mergeCell ref="CX137:DJ137"/>
    <mergeCell ref="CK136:CW136"/>
    <mergeCell ref="CX136:DJ136"/>
    <mergeCell ref="A138:BE138"/>
    <mergeCell ref="BK138:BW138"/>
    <mergeCell ref="BX138:CJ138"/>
    <mergeCell ref="CK138:CW138"/>
    <mergeCell ref="CX138:DJ138"/>
    <mergeCell ref="A137:BE137"/>
    <mergeCell ref="BK137:BW137"/>
    <mergeCell ref="BX137:CJ137"/>
    <mergeCell ref="CK137:CW137"/>
    <mergeCell ref="CK140:CW140"/>
    <mergeCell ref="CX140:DJ140"/>
    <mergeCell ref="A139:BE139"/>
    <mergeCell ref="BK139:BW139"/>
    <mergeCell ref="BX139:CJ139"/>
    <mergeCell ref="CK139:CW139"/>
    <mergeCell ref="CX142:DJ142"/>
    <mergeCell ref="A141:BE141"/>
    <mergeCell ref="BK141:BW141"/>
    <mergeCell ref="BX141:CJ141"/>
    <mergeCell ref="CK141:CW141"/>
    <mergeCell ref="CX139:DJ139"/>
    <mergeCell ref="A140:BE140"/>
    <mergeCell ref="BK140:BW140"/>
    <mergeCell ref="BX140:CJ140"/>
    <mergeCell ref="CX141:DJ141"/>
    <mergeCell ref="A143:BE143"/>
    <mergeCell ref="BK143:BW143"/>
    <mergeCell ref="BX143:CJ143"/>
    <mergeCell ref="CK143:CW143"/>
    <mergeCell ref="A142:BE142"/>
    <mergeCell ref="BK142:BW142"/>
    <mergeCell ref="BX142:CJ142"/>
    <mergeCell ref="CK142:CW142"/>
    <mergeCell ref="BH26:BJ26"/>
    <mergeCell ref="BH27:BH28"/>
    <mergeCell ref="BI27:BI28"/>
    <mergeCell ref="BJ27:BJ28"/>
    <mergeCell ref="CX143:DJ143"/>
    <mergeCell ref="A144:BE144"/>
    <mergeCell ref="BK144:BW144"/>
    <mergeCell ref="BX144:CJ144"/>
    <mergeCell ref="CK144:CW144"/>
    <mergeCell ref="CX144:DJ144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B1">
      <selection activeCell="E8" sqref="E8"/>
    </sheetView>
  </sheetViews>
  <sheetFormatPr defaultColWidth="8.875" defaultRowHeight="12.75" outlineLevelRow="1"/>
  <cols>
    <col min="1" max="1" width="38.875" style="176" hidden="1" customWidth="1"/>
    <col min="2" max="2" width="5.625" style="176" customWidth="1"/>
    <col min="3" max="3" width="35.75390625" style="176" customWidth="1"/>
    <col min="4" max="4" width="16.125" style="176" customWidth="1"/>
    <col min="5" max="5" width="12.125" style="176" customWidth="1"/>
    <col min="6" max="6" width="15.125" style="177" customWidth="1"/>
    <col min="7" max="7" width="20.00390625" style="176" customWidth="1"/>
    <col min="8" max="8" width="15.875" style="176" customWidth="1"/>
    <col min="9" max="9" width="12.375" style="176" customWidth="1"/>
    <col min="10" max="10" width="19.125" style="176" customWidth="1"/>
    <col min="11" max="16384" width="8.875" style="176" customWidth="1"/>
  </cols>
  <sheetData>
    <row r="1" ht="12.75">
      <c r="J1" s="178" t="s">
        <v>616</v>
      </c>
    </row>
    <row r="2" ht="12.75">
      <c r="J2" s="178" t="s">
        <v>246</v>
      </c>
    </row>
    <row r="3" ht="12.75">
      <c r="J3" s="178"/>
    </row>
    <row r="4" ht="12.75">
      <c r="J4" s="178" t="s">
        <v>360</v>
      </c>
    </row>
    <row r="5" spans="2:10" s="179" customFormat="1" ht="18.75">
      <c r="B5" s="649" t="s">
        <v>293</v>
      </c>
      <c r="C5" s="649"/>
      <c r="D5" s="649"/>
      <c r="E5" s="649"/>
      <c r="F5" s="649"/>
      <c r="G5" s="649"/>
      <c r="H5" s="649"/>
      <c r="I5" s="649"/>
      <c r="J5" s="649"/>
    </row>
    <row r="6" spans="2:10" s="180" customFormat="1" ht="19.5">
      <c r="B6" s="179" t="s">
        <v>294</v>
      </c>
      <c r="E6" s="650" t="s">
        <v>617</v>
      </c>
      <c r="F6" s="650"/>
      <c r="G6" s="650"/>
      <c r="H6" s="650"/>
      <c r="I6" s="650"/>
      <c r="J6" s="650"/>
    </row>
    <row r="7" spans="2:10" s="179" customFormat="1" ht="19.5">
      <c r="B7" s="179" t="s">
        <v>295</v>
      </c>
      <c r="D7" s="650" t="str">
        <f>'Расчеты (обосн) родит.плата'!D8:J8</f>
        <v>Муниципальное бюджетное дошкольное образовательное учреждение детский сад № 50</v>
      </c>
      <c r="E7" s="650"/>
      <c r="F7" s="650"/>
      <c r="G7" s="650"/>
      <c r="H7" s="650"/>
      <c r="I7" s="650"/>
      <c r="J7" s="650"/>
    </row>
    <row r="8" s="180" customFormat="1" ht="15.75">
      <c r="F8" s="181"/>
    </row>
    <row r="9" spans="2:10" s="61" customFormat="1" ht="49.5" customHeight="1">
      <c r="B9" s="634" t="s">
        <v>621</v>
      </c>
      <c r="C9" s="634"/>
      <c r="D9" s="634"/>
      <c r="E9" s="634"/>
      <c r="F9" s="634"/>
      <c r="G9" s="634"/>
      <c r="H9" s="634"/>
      <c r="I9" s="634"/>
      <c r="J9" s="634"/>
    </row>
    <row r="10" s="61" customFormat="1" ht="15.75">
      <c r="F10" s="62"/>
    </row>
    <row r="11" spans="2:10" s="61" customFormat="1" ht="45" customHeight="1">
      <c r="B11" s="137" t="s">
        <v>298</v>
      </c>
      <c r="C11" s="137" t="s">
        <v>336</v>
      </c>
      <c r="D11" s="137" t="s">
        <v>622</v>
      </c>
      <c r="E11" s="623" t="s">
        <v>623</v>
      </c>
      <c r="F11" s="625"/>
      <c r="G11" s="137" t="s">
        <v>450</v>
      </c>
      <c r="H11" s="536" t="s">
        <v>473</v>
      </c>
      <c r="I11" s="536"/>
      <c r="J11" s="536"/>
    </row>
    <row r="12" spans="2:10" s="61" customFormat="1" ht="15.75">
      <c r="B12" s="132">
        <v>1</v>
      </c>
      <c r="C12" s="132" t="s">
        <v>617</v>
      </c>
      <c r="D12" s="131">
        <v>30</v>
      </c>
      <c r="E12" s="635">
        <v>32</v>
      </c>
      <c r="F12" s="635"/>
      <c r="G12" s="203">
        <v>148.5</v>
      </c>
      <c r="H12" s="538">
        <f>D12*E12*G12</f>
        <v>142560</v>
      </c>
      <c r="I12" s="538"/>
      <c r="J12" s="538"/>
    </row>
    <row r="13" spans="2:10" s="61" customFormat="1" ht="15.75">
      <c r="B13" s="132"/>
      <c r="C13" s="132"/>
      <c r="D13" s="131"/>
      <c r="E13" s="635"/>
      <c r="F13" s="635"/>
      <c r="G13" s="202"/>
      <c r="H13" s="538"/>
      <c r="I13" s="538"/>
      <c r="J13" s="538"/>
    </row>
    <row r="14" spans="2:10" s="95" customFormat="1" ht="15.75">
      <c r="B14" s="134"/>
      <c r="C14" s="134" t="s">
        <v>181</v>
      </c>
      <c r="D14" s="135">
        <f>SUM(D12:D13)</f>
        <v>30</v>
      </c>
      <c r="E14" s="632">
        <f>SUM(E12:F13)</f>
        <v>32</v>
      </c>
      <c r="F14" s="632"/>
      <c r="G14" s="209">
        <f>SUM(G12:G13)</f>
        <v>148.5</v>
      </c>
      <c r="H14" s="524">
        <f>SUM(H12:J13)</f>
        <v>142560</v>
      </c>
      <c r="I14" s="524"/>
      <c r="J14" s="524"/>
    </row>
    <row r="15" spans="1:10" s="180" customFormat="1" ht="25.5" customHeight="1">
      <c r="A15" s="651" t="s">
        <v>474</v>
      </c>
      <c r="B15" s="652"/>
      <c r="C15" s="652"/>
      <c r="D15" s="652"/>
      <c r="E15" s="652"/>
      <c r="F15" s="652"/>
      <c r="G15" s="652"/>
      <c r="H15" s="652"/>
      <c r="I15" s="652"/>
      <c r="J15" s="653"/>
    </row>
    <row r="16" spans="1:10" s="180" customFormat="1" ht="25.5" customHeight="1">
      <c r="A16" s="182"/>
      <c r="B16" s="544" t="s">
        <v>516</v>
      </c>
      <c r="C16" s="545"/>
      <c r="D16" s="545"/>
      <c r="E16" s="545"/>
      <c r="F16" s="545"/>
      <c r="G16" s="545"/>
      <c r="H16" s="545"/>
      <c r="I16" s="545"/>
      <c r="J16" s="545"/>
    </row>
    <row r="17" spans="1:10" ht="15.75">
      <c r="A17" s="185"/>
      <c r="B17" s="183"/>
      <c r="C17" s="183"/>
      <c r="D17" s="183"/>
      <c r="E17" s="183"/>
      <c r="F17" s="183"/>
      <c r="G17" s="183"/>
      <c r="H17" s="183"/>
      <c r="I17" s="183"/>
      <c r="J17" s="184"/>
    </row>
    <row r="18" spans="1:10" ht="25.5">
      <c r="A18" s="185"/>
      <c r="B18" s="186" t="s">
        <v>298</v>
      </c>
      <c r="C18" s="187" t="s">
        <v>336</v>
      </c>
      <c r="D18" s="654" t="s">
        <v>449</v>
      </c>
      <c r="E18" s="655"/>
      <c r="F18" s="654" t="s">
        <v>618</v>
      </c>
      <c r="G18" s="655"/>
      <c r="H18" s="654" t="s">
        <v>450</v>
      </c>
      <c r="I18" s="655"/>
      <c r="J18" s="187" t="s">
        <v>341</v>
      </c>
    </row>
    <row r="19" spans="1:10" s="192" customFormat="1" ht="15.75" outlineLevel="1">
      <c r="A19" s="189"/>
      <c r="B19" s="188">
        <v>1</v>
      </c>
      <c r="C19" s="188">
        <v>2</v>
      </c>
      <c r="D19" s="662">
        <v>3</v>
      </c>
      <c r="E19" s="663"/>
      <c r="F19" s="662">
        <v>4</v>
      </c>
      <c r="G19" s="663"/>
      <c r="H19" s="662">
        <v>5</v>
      </c>
      <c r="I19" s="663"/>
      <c r="J19" s="188" t="s">
        <v>364</v>
      </c>
    </row>
    <row r="20" spans="1:10" s="180" customFormat="1" ht="33" customHeight="1" outlineLevel="1">
      <c r="A20" s="193"/>
      <c r="B20" s="190">
        <v>1</v>
      </c>
      <c r="C20" s="189" t="s">
        <v>619</v>
      </c>
      <c r="D20" s="643" t="s">
        <v>321</v>
      </c>
      <c r="E20" s="644"/>
      <c r="F20" s="645" t="s">
        <v>321</v>
      </c>
      <c r="G20" s="646"/>
      <c r="H20" s="647" t="s">
        <v>321</v>
      </c>
      <c r="I20" s="648"/>
      <c r="J20" s="191" t="s">
        <v>321</v>
      </c>
    </row>
    <row r="21" spans="1:10" s="180" customFormat="1" ht="21.75" customHeight="1" outlineLevel="1">
      <c r="A21" s="196" t="s">
        <v>314</v>
      </c>
      <c r="B21" s="194"/>
      <c r="C21" s="193" t="s">
        <v>620</v>
      </c>
      <c r="D21" s="656">
        <v>30.72413</v>
      </c>
      <c r="E21" s="657"/>
      <c r="F21" s="658">
        <v>32</v>
      </c>
      <c r="G21" s="659"/>
      <c r="H21" s="660">
        <v>145</v>
      </c>
      <c r="I21" s="661"/>
      <c r="J21" s="195">
        <f>D21*F21*H21</f>
        <v>142559.9632</v>
      </c>
    </row>
    <row r="22" spans="2:10" ht="15.75">
      <c r="B22" s="197"/>
      <c r="C22" s="667" t="s">
        <v>314</v>
      </c>
      <c r="D22" s="667"/>
      <c r="E22" s="667"/>
      <c r="F22" s="667"/>
      <c r="G22" s="667"/>
      <c r="H22" s="667"/>
      <c r="I22" s="668"/>
      <c r="J22" s="198">
        <f>J21</f>
        <v>142559.9632</v>
      </c>
    </row>
    <row r="25" spans="2:10" ht="12.75">
      <c r="B25" s="176" t="s">
        <v>144</v>
      </c>
      <c r="D25" s="199"/>
      <c r="E25" s="199"/>
      <c r="F25" s="200"/>
      <c r="I25" s="199" t="str">
        <f>'Расчеты (обосн) родит.плата'!I35</f>
        <v>Минкина Н.Г.</v>
      </c>
      <c r="J25" s="199"/>
    </row>
    <row r="26" spans="9:10" ht="12.75">
      <c r="I26" s="666" t="s">
        <v>356</v>
      </c>
      <c r="J26" s="666"/>
    </row>
    <row r="28" spans="2:10" ht="12.75">
      <c r="B28" s="176" t="s">
        <v>357</v>
      </c>
      <c r="D28" s="199"/>
      <c r="E28" s="199"/>
      <c r="F28" s="200"/>
      <c r="I28" s="199" t="str">
        <f>'Расчеты (обосн) родит.плата'!I38</f>
        <v>Старухина Т.Ю.</v>
      </c>
      <c r="J28" s="199"/>
    </row>
    <row r="29" spans="9:10" ht="12.75">
      <c r="I29" s="666" t="s">
        <v>356</v>
      </c>
      <c r="J29" s="666"/>
    </row>
    <row r="31" spans="2:10" ht="12.75">
      <c r="B31" s="176" t="s">
        <v>358</v>
      </c>
      <c r="C31" s="199" t="str">
        <f>'Расчеты (обосн) родит.плата'!C41</f>
        <v>гл.бухгалтер</v>
      </c>
      <c r="D31" s="199"/>
      <c r="F31" s="200" t="str">
        <f>'Расчеты (обосн) родит.плата'!F41</f>
        <v>52-38-44</v>
      </c>
      <c r="G31" s="199"/>
      <c r="I31" s="199" t="str">
        <f>'Расчеты (обосн) родит.плата'!I41</f>
        <v>Старухина Т.Ю.</v>
      </c>
      <c r="J31" s="199"/>
    </row>
    <row r="32" spans="3:10" ht="12.75">
      <c r="C32" s="664" t="s">
        <v>146</v>
      </c>
      <c r="D32" s="664"/>
      <c r="F32" s="665" t="s">
        <v>149</v>
      </c>
      <c r="G32" s="665"/>
      <c r="I32" s="666" t="s">
        <v>356</v>
      </c>
      <c r="J32" s="666"/>
    </row>
    <row r="34" spans="2:3" ht="12.75">
      <c r="B34" s="176" t="s">
        <v>359</v>
      </c>
      <c r="C34" s="201">
        <f>'Расчеты (обосн) родит.плата'!C44</f>
        <v>44001</v>
      </c>
    </row>
  </sheetData>
  <sheetProtection/>
  <mergeCells count="32">
    <mergeCell ref="C32:D32"/>
    <mergeCell ref="F32:G32"/>
    <mergeCell ref="I32:J32"/>
    <mergeCell ref="C22:I22"/>
    <mergeCell ref="I26:J26"/>
    <mergeCell ref="I29:J29"/>
    <mergeCell ref="D21:E21"/>
    <mergeCell ref="F21:G21"/>
    <mergeCell ref="H21:I21"/>
    <mergeCell ref="D19:E19"/>
    <mergeCell ref="F19:G19"/>
    <mergeCell ref="H19:I19"/>
    <mergeCell ref="F18:G18"/>
    <mergeCell ref="H18:I18"/>
    <mergeCell ref="B9:J9"/>
    <mergeCell ref="H11:J11"/>
    <mergeCell ref="H12:J12"/>
    <mergeCell ref="H13:J13"/>
    <mergeCell ref="E14:F14"/>
    <mergeCell ref="E13:F13"/>
    <mergeCell ref="E12:F12"/>
    <mergeCell ref="B16:J16"/>
    <mergeCell ref="H14:J14"/>
    <mergeCell ref="E11:F11"/>
    <mergeCell ref="D20:E20"/>
    <mergeCell ref="F20:G20"/>
    <mergeCell ref="H20:I20"/>
    <mergeCell ref="B5:J5"/>
    <mergeCell ref="E6:J6"/>
    <mergeCell ref="D7:J7"/>
    <mergeCell ref="A15:J15"/>
    <mergeCell ref="D18:E18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10" zoomScaleSheetLayoutView="110" zoomScalePageLayoutView="0" workbookViewId="0" topLeftCell="A10">
      <selection activeCell="C50" sqref="C50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306" t="s">
        <v>555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</row>
    <row r="3" spans="1:161" ht="11.25" customHeight="1">
      <c r="A3" s="316" t="s">
        <v>91</v>
      </c>
      <c r="B3" s="316"/>
      <c r="C3" s="316"/>
      <c r="D3" s="316"/>
      <c r="E3" s="316"/>
      <c r="F3" s="316"/>
      <c r="G3" s="316"/>
      <c r="H3" s="212"/>
      <c r="I3" s="308" t="s">
        <v>0</v>
      </c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9"/>
      <c r="CN3" s="216" t="s">
        <v>92</v>
      </c>
      <c r="CO3" s="316"/>
      <c r="CP3" s="316"/>
      <c r="CQ3" s="316"/>
      <c r="CR3" s="316"/>
      <c r="CS3" s="316"/>
      <c r="CT3" s="316"/>
      <c r="CU3" s="212"/>
      <c r="CV3" s="216" t="s">
        <v>93</v>
      </c>
      <c r="CW3" s="316"/>
      <c r="CX3" s="316"/>
      <c r="CY3" s="316"/>
      <c r="CZ3" s="316"/>
      <c r="DA3" s="316"/>
      <c r="DB3" s="316"/>
      <c r="DC3" s="316"/>
      <c r="DD3" s="316"/>
      <c r="DE3" s="212"/>
      <c r="DF3" s="346" t="s">
        <v>8</v>
      </c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</row>
    <row r="4" spans="1:161" ht="11.25" customHeight="1">
      <c r="A4" s="349"/>
      <c r="B4" s="349"/>
      <c r="C4" s="349"/>
      <c r="D4" s="349"/>
      <c r="E4" s="349"/>
      <c r="F4" s="349"/>
      <c r="G4" s="349"/>
      <c r="H4" s="350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2"/>
      <c r="CN4" s="345"/>
      <c r="CO4" s="349"/>
      <c r="CP4" s="349"/>
      <c r="CQ4" s="349"/>
      <c r="CR4" s="349"/>
      <c r="CS4" s="349"/>
      <c r="CT4" s="349"/>
      <c r="CU4" s="350"/>
      <c r="CV4" s="345"/>
      <c r="CW4" s="349"/>
      <c r="CX4" s="349"/>
      <c r="CY4" s="349"/>
      <c r="CZ4" s="349"/>
      <c r="DA4" s="349"/>
      <c r="DB4" s="349"/>
      <c r="DC4" s="349"/>
      <c r="DD4" s="349"/>
      <c r="DE4" s="350"/>
      <c r="DF4" s="300" t="s">
        <v>2</v>
      </c>
      <c r="DG4" s="301"/>
      <c r="DH4" s="301"/>
      <c r="DI4" s="301"/>
      <c r="DJ4" s="301"/>
      <c r="DK4" s="301"/>
      <c r="DL4" s="302" t="s">
        <v>626</v>
      </c>
      <c r="DM4" s="302"/>
      <c r="DN4" s="302"/>
      <c r="DO4" s="298" t="s">
        <v>3</v>
      </c>
      <c r="DP4" s="298"/>
      <c r="DQ4" s="298"/>
      <c r="DR4" s="299"/>
      <c r="DS4" s="300" t="s">
        <v>2</v>
      </c>
      <c r="DT4" s="301"/>
      <c r="DU4" s="301"/>
      <c r="DV4" s="301"/>
      <c r="DW4" s="301"/>
      <c r="DX4" s="301"/>
      <c r="DY4" s="302" t="s">
        <v>627</v>
      </c>
      <c r="DZ4" s="302"/>
      <c r="EA4" s="302"/>
      <c r="EB4" s="298" t="s">
        <v>3</v>
      </c>
      <c r="EC4" s="298"/>
      <c r="ED4" s="298"/>
      <c r="EE4" s="299"/>
      <c r="EF4" s="300" t="s">
        <v>2</v>
      </c>
      <c r="EG4" s="301"/>
      <c r="EH4" s="301"/>
      <c r="EI4" s="301"/>
      <c r="EJ4" s="301"/>
      <c r="EK4" s="301"/>
      <c r="EL4" s="302" t="s">
        <v>628</v>
      </c>
      <c r="EM4" s="302"/>
      <c r="EN4" s="302"/>
      <c r="EO4" s="298" t="s">
        <v>3</v>
      </c>
      <c r="EP4" s="298"/>
      <c r="EQ4" s="298"/>
      <c r="ER4" s="299"/>
      <c r="ES4" s="216" t="s">
        <v>7</v>
      </c>
      <c r="ET4" s="316"/>
      <c r="EU4" s="316"/>
      <c r="EV4" s="316"/>
      <c r="EW4" s="316"/>
      <c r="EX4" s="316"/>
      <c r="EY4" s="316"/>
      <c r="EZ4" s="316"/>
      <c r="FA4" s="316"/>
      <c r="FB4" s="316"/>
      <c r="FC4" s="316"/>
      <c r="FD4" s="316"/>
      <c r="FE4" s="316"/>
    </row>
    <row r="5" spans="1:161" ht="39" customHeight="1">
      <c r="A5" s="317"/>
      <c r="B5" s="317"/>
      <c r="C5" s="317"/>
      <c r="D5" s="317"/>
      <c r="E5" s="317"/>
      <c r="F5" s="317"/>
      <c r="G5" s="317"/>
      <c r="H5" s="213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5"/>
      <c r="CN5" s="217"/>
      <c r="CO5" s="317"/>
      <c r="CP5" s="317"/>
      <c r="CQ5" s="317"/>
      <c r="CR5" s="317"/>
      <c r="CS5" s="317"/>
      <c r="CT5" s="317"/>
      <c r="CU5" s="213"/>
      <c r="CV5" s="217"/>
      <c r="CW5" s="317"/>
      <c r="CX5" s="317"/>
      <c r="CY5" s="317"/>
      <c r="CZ5" s="317"/>
      <c r="DA5" s="317"/>
      <c r="DB5" s="317"/>
      <c r="DC5" s="317"/>
      <c r="DD5" s="317"/>
      <c r="DE5" s="213"/>
      <c r="DF5" s="318" t="s">
        <v>94</v>
      </c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20"/>
      <c r="DS5" s="318" t="s">
        <v>95</v>
      </c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20"/>
      <c r="EF5" s="318" t="s">
        <v>96</v>
      </c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20"/>
      <c r="ES5" s="2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</row>
    <row r="6" spans="1:161" ht="12" thickBot="1">
      <c r="A6" s="351" t="s">
        <v>9</v>
      </c>
      <c r="B6" s="351"/>
      <c r="C6" s="351"/>
      <c r="D6" s="351"/>
      <c r="E6" s="351"/>
      <c r="F6" s="351"/>
      <c r="G6" s="351"/>
      <c r="H6" s="352"/>
      <c r="I6" s="351" t="s">
        <v>10</v>
      </c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2"/>
      <c r="CN6" s="289" t="s">
        <v>11</v>
      </c>
      <c r="CO6" s="290"/>
      <c r="CP6" s="290"/>
      <c r="CQ6" s="290"/>
      <c r="CR6" s="290"/>
      <c r="CS6" s="290"/>
      <c r="CT6" s="290"/>
      <c r="CU6" s="291"/>
      <c r="CV6" s="289" t="s">
        <v>12</v>
      </c>
      <c r="CW6" s="290"/>
      <c r="CX6" s="290"/>
      <c r="CY6" s="290"/>
      <c r="CZ6" s="290"/>
      <c r="DA6" s="290"/>
      <c r="DB6" s="290"/>
      <c r="DC6" s="290"/>
      <c r="DD6" s="290"/>
      <c r="DE6" s="291"/>
      <c r="DF6" s="289" t="s">
        <v>13</v>
      </c>
      <c r="DG6" s="290"/>
      <c r="DH6" s="290"/>
      <c r="DI6" s="290"/>
      <c r="DJ6" s="290"/>
      <c r="DK6" s="290"/>
      <c r="DL6" s="290"/>
      <c r="DM6" s="290"/>
      <c r="DN6" s="290"/>
      <c r="DO6" s="290"/>
      <c r="DP6" s="290"/>
      <c r="DQ6" s="290"/>
      <c r="DR6" s="291"/>
      <c r="DS6" s="289" t="s">
        <v>14</v>
      </c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0"/>
      <c r="EE6" s="291"/>
      <c r="EF6" s="289" t="s">
        <v>15</v>
      </c>
      <c r="EG6" s="290"/>
      <c r="EH6" s="290"/>
      <c r="EI6" s="290"/>
      <c r="EJ6" s="290"/>
      <c r="EK6" s="290"/>
      <c r="EL6" s="290"/>
      <c r="EM6" s="290"/>
      <c r="EN6" s="290"/>
      <c r="EO6" s="290"/>
      <c r="EP6" s="290"/>
      <c r="EQ6" s="290"/>
      <c r="ER6" s="291"/>
      <c r="ES6" s="289" t="s">
        <v>16</v>
      </c>
      <c r="ET6" s="290"/>
      <c r="EU6" s="290"/>
      <c r="EV6" s="290"/>
      <c r="EW6" s="290"/>
      <c r="EX6" s="290"/>
      <c r="EY6" s="290"/>
      <c r="EZ6" s="290"/>
      <c r="FA6" s="290"/>
      <c r="FB6" s="290"/>
      <c r="FC6" s="290"/>
      <c r="FD6" s="290"/>
      <c r="FE6" s="290"/>
    </row>
    <row r="7" spans="1:161" ht="12.75" customHeight="1">
      <c r="A7" s="353">
        <v>1</v>
      </c>
      <c r="B7" s="353"/>
      <c r="C7" s="353"/>
      <c r="D7" s="353"/>
      <c r="E7" s="353"/>
      <c r="F7" s="353"/>
      <c r="G7" s="353"/>
      <c r="H7" s="354"/>
      <c r="I7" s="355" t="s">
        <v>556</v>
      </c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7" t="s">
        <v>97</v>
      </c>
      <c r="CO7" s="358"/>
      <c r="CP7" s="358"/>
      <c r="CQ7" s="358"/>
      <c r="CR7" s="358"/>
      <c r="CS7" s="358"/>
      <c r="CT7" s="358"/>
      <c r="CU7" s="359"/>
      <c r="CV7" s="360" t="s">
        <v>36</v>
      </c>
      <c r="CW7" s="333"/>
      <c r="CX7" s="333"/>
      <c r="CY7" s="333"/>
      <c r="CZ7" s="333"/>
      <c r="DA7" s="333"/>
      <c r="DB7" s="333"/>
      <c r="DC7" s="333"/>
      <c r="DD7" s="333"/>
      <c r="DE7" s="361"/>
      <c r="DF7" s="292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362"/>
      <c r="DS7" s="292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362"/>
      <c r="EF7" s="292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362"/>
      <c r="ES7" s="292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4"/>
    </row>
    <row r="8" spans="1:161" ht="90" customHeight="1">
      <c r="A8" s="323" t="s">
        <v>98</v>
      </c>
      <c r="B8" s="323"/>
      <c r="C8" s="323"/>
      <c r="D8" s="323"/>
      <c r="E8" s="323"/>
      <c r="F8" s="323"/>
      <c r="G8" s="323"/>
      <c r="H8" s="363"/>
      <c r="I8" s="364" t="s">
        <v>557</v>
      </c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22" t="s">
        <v>99</v>
      </c>
      <c r="CO8" s="323"/>
      <c r="CP8" s="323"/>
      <c r="CQ8" s="323"/>
      <c r="CR8" s="323"/>
      <c r="CS8" s="323"/>
      <c r="CT8" s="323"/>
      <c r="CU8" s="363"/>
      <c r="CV8" s="366" t="s">
        <v>36</v>
      </c>
      <c r="CW8" s="323"/>
      <c r="CX8" s="323"/>
      <c r="CY8" s="323"/>
      <c r="CZ8" s="323"/>
      <c r="DA8" s="323"/>
      <c r="DB8" s="323"/>
      <c r="DC8" s="323"/>
      <c r="DD8" s="323"/>
      <c r="DE8" s="363"/>
      <c r="DF8" s="218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27"/>
      <c r="DS8" s="218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27"/>
      <c r="EF8" s="218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27"/>
      <c r="ES8" s="218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20"/>
    </row>
    <row r="9" spans="1:161" ht="24" customHeight="1">
      <c r="A9" s="323" t="s">
        <v>100</v>
      </c>
      <c r="B9" s="323"/>
      <c r="C9" s="323"/>
      <c r="D9" s="323"/>
      <c r="E9" s="323"/>
      <c r="F9" s="323"/>
      <c r="G9" s="323"/>
      <c r="H9" s="363"/>
      <c r="I9" s="364" t="s">
        <v>558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22" t="s">
        <v>101</v>
      </c>
      <c r="CO9" s="323"/>
      <c r="CP9" s="323"/>
      <c r="CQ9" s="323"/>
      <c r="CR9" s="323"/>
      <c r="CS9" s="323"/>
      <c r="CT9" s="323"/>
      <c r="CU9" s="363"/>
      <c r="CV9" s="366" t="s">
        <v>36</v>
      </c>
      <c r="CW9" s="323"/>
      <c r="CX9" s="323"/>
      <c r="CY9" s="323"/>
      <c r="CZ9" s="323"/>
      <c r="DA9" s="323"/>
      <c r="DB9" s="323"/>
      <c r="DC9" s="323"/>
      <c r="DD9" s="323"/>
      <c r="DE9" s="363"/>
      <c r="DF9" s="218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27"/>
      <c r="DS9" s="218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27"/>
      <c r="EF9" s="218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27"/>
      <c r="ES9" s="218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20"/>
    </row>
    <row r="10" spans="1:161" ht="24" customHeight="1">
      <c r="A10" s="323" t="s">
        <v>102</v>
      </c>
      <c r="B10" s="323"/>
      <c r="C10" s="323"/>
      <c r="D10" s="323"/>
      <c r="E10" s="323"/>
      <c r="F10" s="323"/>
      <c r="G10" s="323"/>
      <c r="H10" s="363"/>
      <c r="I10" s="364" t="s">
        <v>559</v>
      </c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22" t="s">
        <v>104</v>
      </c>
      <c r="CO10" s="323"/>
      <c r="CP10" s="323"/>
      <c r="CQ10" s="323"/>
      <c r="CR10" s="323"/>
      <c r="CS10" s="323"/>
      <c r="CT10" s="323"/>
      <c r="CU10" s="363"/>
      <c r="CV10" s="366" t="s">
        <v>36</v>
      </c>
      <c r="CW10" s="323"/>
      <c r="CX10" s="323"/>
      <c r="CY10" s="323"/>
      <c r="CZ10" s="323"/>
      <c r="DA10" s="323"/>
      <c r="DB10" s="323"/>
      <c r="DC10" s="323"/>
      <c r="DD10" s="323"/>
      <c r="DE10" s="363"/>
      <c r="DF10" s="218">
        <f>2232.66+10286.54+36205.17</f>
        <v>48724.369999999995</v>
      </c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27"/>
      <c r="DS10" s="218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27"/>
      <c r="EF10" s="218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27"/>
      <c r="ES10" s="218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20"/>
    </row>
    <row r="11" spans="1:161" ht="24" customHeight="1">
      <c r="A11" s="323" t="s">
        <v>103</v>
      </c>
      <c r="B11" s="323"/>
      <c r="C11" s="323"/>
      <c r="D11" s="323"/>
      <c r="E11" s="323"/>
      <c r="F11" s="323"/>
      <c r="G11" s="323"/>
      <c r="H11" s="363"/>
      <c r="I11" s="364" t="s">
        <v>560</v>
      </c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22" t="s">
        <v>105</v>
      </c>
      <c r="CO11" s="323"/>
      <c r="CP11" s="323"/>
      <c r="CQ11" s="323"/>
      <c r="CR11" s="323"/>
      <c r="CS11" s="323"/>
      <c r="CT11" s="323"/>
      <c r="CU11" s="363"/>
      <c r="CV11" s="366" t="s">
        <v>36</v>
      </c>
      <c r="CW11" s="323"/>
      <c r="CX11" s="323"/>
      <c r="CY11" s="323"/>
      <c r="CZ11" s="323"/>
      <c r="DA11" s="323"/>
      <c r="DB11" s="323"/>
      <c r="DC11" s="323"/>
      <c r="DD11" s="323"/>
      <c r="DE11" s="363"/>
      <c r="DF11" s="279">
        <f>DF12+DF15+DF22</f>
        <v>6397179.075916</v>
      </c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27"/>
      <c r="DS11" s="279">
        <f>DS12+DS15+DS22</f>
        <v>5368106.67</v>
      </c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27"/>
      <c r="EF11" s="279">
        <f>EF12+EF15+EF22</f>
        <v>5428113.35</v>
      </c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27"/>
      <c r="ES11" s="218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20"/>
    </row>
    <row r="12" spans="1:161" ht="34.5" customHeight="1">
      <c r="A12" s="323" t="s">
        <v>106</v>
      </c>
      <c r="B12" s="323"/>
      <c r="C12" s="323"/>
      <c r="D12" s="323"/>
      <c r="E12" s="323"/>
      <c r="F12" s="323"/>
      <c r="G12" s="323"/>
      <c r="H12" s="363"/>
      <c r="I12" s="367" t="s">
        <v>108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322" t="s">
        <v>107</v>
      </c>
      <c r="CO12" s="323"/>
      <c r="CP12" s="323"/>
      <c r="CQ12" s="323"/>
      <c r="CR12" s="323"/>
      <c r="CS12" s="323"/>
      <c r="CT12" s="323"/>
      <c r="CU12" s="363"/>
      <c r="CV12" s="366" t="s">
        <v>36</v>
      </c>
      <c r="CW12" s="323"/>
      <c r="CX12" s="323"/>
      <c r="CY12" s="323"/>
      <c r="CZ12" s="323"/>
      <c r="DA12" s="323"/>
      <c r="DB12" s="323"/>
      <c r="DC12" s="323"/>
      <c r="DD12" s="323"/>
      <c r="DE12" s="363"/>
      <c r="DF12" s="279">
        <f>DF13</f>
        <v>2287251.8459159997</v>
      </c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  <c r="DQ12" s="219"/>
      <c r="DR12" s="227"/>
      <c r="DS12" s="279">
        <f>DS13</f>
        <v>1808942.4700000002</v>
      </c>
      <c r="DT12" s="219"/>
      <c r="DU12" s="219"/>
      <c r="DV12" s="219"/>
      <c r="DW12" s="219"/>
      <c r="DX12" s="219"/>
      <c r="DY12" s="219"/>
      <c r="DZ12" s="219"/>
      <c r="EA12" s="219"/>
      <c r="EB12" s="219"/>
      <c r="EC12" s="219"/>
      <c r="ED12" s="219"/>
      <c r="EE12" s="227"/>
      <c r="EF12" s="279">
        <f>EF13</f>
        <v>1868949.15</v>
      </c>
      <c r="EG12" s="219"/>
      <c r="EH12" s="219"/>
      <c r="EI12" s="219"/>
      <c r="EJ12" s="219"/>
      <c r="EK12" s="219"/>
      <c r="EL12" s="219"/>
      <c r="EM12" s="219"/>
      <c r="EN12" s="219"/>
      <c r="EO12" s="219"/>
      <c r="EP12" s="219"/>
      <c r="EQ12" s="219"/>
      <c r="ER12" s="227"/>
      <c r="ES12" s="218"/>
      <c r="ET12" s="219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20"/>
    </row>
    <row r="13" spans="1:161" ht="24" customHeight="1">
      <c r="A13" s="323" t="s">
        <v>109</v>
      </c>
      <c r="B13" s="323"/>
      <c r="C13" s="323"/>
      <c r="D13" s="323"/>
      <c r="E13" s="323"/>
      <c r="F13" s="323"/>
      <c r="G13" s="323"/>
      <c r="H13" s="363"/>
      <c r="I13" s="368" t="s">
        <v>110</v>
      </c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69"/>
      <c r="CC13" s="369"/>
      <c r="CD13" s="369"/>
      <c r="CE13" s="369"/>
      <c r="CF13" s="369"/>
      <c r="CG13" s="369"/>
      <c r="CH13" s="369"/>
      <c r="CI13" s="369"/>
      <c r="CJ13" s="369"/>
      <c r="CK13" s="369"/>
      <c r="CL13" s="369"/>
      <c r="CM13" s="369"/>
      <c r="CN13" s="322" t="s">
        <v>111</v>
      </c>
      <c r="CO13" s="323"/>
      <c r="CP13" s="323"/>
      <c r="CQ13" s="323"/>
      <c r="CR13" s="323"/>
      <c r="CS13" s="323"/>
      <c r="CT13" s="323"/>
      <c r="CU13" s="363"/>
      <c r="CV13" s="366" t="s">
        <v>36</v>
      </c>
      <c r="CW13" s="323"/>
      <c r="CX13" s="323"/>
      <c r="CY13" s="323"/>
      <c r="CZ13" s="323"/>
      <c r="DA13" s="323"/>
      <c r="DB13" s="323"/>
      <c r="DC13" s="323"/>
      <c r="DD13" s="323"/>
      <c r="DE13" s="363"/>
      <c r="DF13" s="279">
        <f>'стр.1_4'!BK82+'стр.1_4'!BK83+'стр.1_4'!BK88+'стр.1_4'!BK90+'стр.1_4'!BK91+'стр.1_4'!BK92+'стр.1_4'!BK94+'стр.1_4'!BK95+'стр.1_4'!BK97+'стр.1_4'!BK98+'стр.1_4'!BK99-2232.66-10286.54</f>
        <v>2287251.8459159997</v>
      </c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27"/>
      <c r="DS13" s="279">
        <f>'стр.1_4'!BX82+'стр.1_4'!BX83+'стр.1_4'!BX88+'стр.1_4'!BX90+'стр.1_4'!BX91+'стр.1_4'!BX97+'стр.1_4'!BX92+'стр.1_4'!BX98+'стр.1_4'!BX99</f>
        <v>1808942.4700000002</v>
      </c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27"/>
      <c r="EF13" s="279">
        <f>'стр.1_4'!CK82+'стр.1_4'!CK83+'стр.1_4'!CK88+'стр.1_4'!CK90+'стр.1_4'!CK91+'стр.1_4'!CK97+'стр.1_4'!CK92+'стр.1_4'!CK98+'стр.1_4'!CK99</f>
        <v>1868949.15</v>
      </c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27"/>
      <c r="ES13" s="218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20"/>
    </row>
    <row r="14" spans="1:161" ht="12.75" customHeight="1">
      <c r="A14" s="323" t="s">
        <v>112</v>
      </c>
      <c r="B14" s="323"/>
      <c r="C14" s="323"/>
      <c r="D14" s="323"/>
      <c r="E14" s="323"/>
      <c r="F14" s="323"/>
      <c r="G14" s="323"/>
      <c r="H14" s="363"/>
      <c r="I14" s="368" t="s">
        <v>561</v>
      </c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22" t="s">
        <v>113</v>
      </c>
      <c r="CO14" s="323"/>
      <c r="CP14" s="323"/>
      <c r="CQ14" s="323"/>
      <c r="CR14" s="323"/>
      <c r="CS14" s="323"/>
      <c r="CT14" s="323"/>
      <c r="CU14" s="363"/>
      <c r="CV14" s="366" t="s">
        <v>36</v>
      </c>
      <c r="CW14" s="323"/>
      <c r="CX14" s="323"/>
      <c r="CY14" s="323"/>
      <c r="CZ14" s="323"/>
      <c r="DA14" s="323"/>
      <c r="DB14" s="323"/>
      <c r="DC14" s="323"/>
      <c r="DD14" s="323"/>
      <c r="DE14" s="363"/>
      <c r="DF14" s="218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27"/>
      <c r="DS14" s="218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27"/>
      <c r="EF14" s="218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27"/>
      <c r="ES14" s="218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20"/>
    </row>
    <row r="15" spans="1:161" ht="24" customHeight="1">
      <c r="A15" s="323" t="s">
        <v>114</v>
      </c>
      <c r="B15" s="323"/>
      <c r="C15" s="323"/>
      <c r="D15" s="323"/>
      <c r="E15" s="323"/>
      <c r="F15" s="323"/>
      <c r="G15" s="323"/>
      <c r="H15" s="363"/>
      <c r="I15" s="367" t="s">
        <v>115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322" t="s">
        <v>116</v>
      </c>
      <c r="CO15" s="323"/>
      <c r="CP15" s="323"/>
      <c r="CQ15" s="323"/>
      <c r="CR15" s="323"/>
      <c r="CS15" s="323"/>
      <c r="CT15" s="323"/>
      <c r="CU15" s="363"/>
      <c r="CV15" s="366" t="s">
        <v>36</v>
      </c>
      <c r="CW15" s="323"/>
      <c r="CX15" s="323"/>
      <c r="CY15" s="323"/>
      <c r="CZ15" s="323"/>
      <c r="DA15" s="323"/>
      <c r="DB15" s="323"/>
      <c r="DC15" s="323"/>
      <c r="DD15" s="323"/>
      <c r="DE15" s="363"/>
      <c r="DF15" s="279">
        <f>DF16</f>
        <v>269010.48</v>
      </c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27"/>
      <c r="DS15" s="279">
        <f>DS16</f>
        <v>0</v>
      </c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27"/>
      <c r="EF15" s="279">
        <f>EF16</f>
        <v>0</v>
      </c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27"/>
      <c r="ES15" s="218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20"/>
    </row>
    <row r="16" spans="1:161" ht="24" customHeight="1">
      <c r="A16" s="323" t="s">
        <v>117</v>
      </c>
      <c r="B16" s="323"/>
      <c r="C16" s="323"/>
      <c r="D16" s="323"/>
      <c r="E16" s="323"/>
      <c r="F16" s="323"/>
      <c r="G16" s="323"/>
      <c r="H16" s="363"/>
      <c r="I16" s="368" t="s">
        <v>110</v>
      </c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22" t="s">
        <v>118</v>
      </c>
      <c r="CO16" s="323"/>
      <c r="CP16" s="323"/>
      <c r="CQ16" s="323"/>
      <c r="CR16" s="323"/>
      <c r="CS16" s="323"/>
      <c r="CT16" s="323"/>
      <c r="CU16" s="363"/>
      <c r="CV16" s="366" t="s">
        <v>36</v>
      </c>
      <c r="CW16" s="323"/>
      <c r="CX16" s="323"/>
      <c r="CY16" s="323"/>
      <c r="CZ16" s="323"/>
      <c r="DA16" s="323"/>
      <c r="DB16" s="323"/>
      <c r="DC16" s="323"/>
      <c r="DD16" s="323"/>
      <c r="DE16" s="363"/>
      <c r="DF16" s="279">
        <f>'стр.1_4'!BK107+'стр.1_4'!BK67</f>
        <v>269010.48</v>
      </c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27"/>
      <c r="DS16" s="279">
        <f>'стр.1_4'!BX107</f>
        <v>0</v>
      </c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27"/>
      <c r="EF16" s="279">
        <f>'стр.1_4'!CK107</f>
        <v>0</v>
      </c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27"/>
      <c r="ES16" s="218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20"/>
    </row>
    <row r="17" spans="1:161" ht="12.75" customHeight="1">
      <c r="A17" s="323" t="s">
        <v>119</v>
      </c>
      <c r="B17" s="323"/>
      <c r="C17" s="323"/>
      <c r="D17" s="323"/>
      <c r="E17" s="323"/>
      <c r="F17" s="323"/>
      <c r="G17" s="323"/>
      <c r="H17" s="363"/>
      <c r="I17" s="368" t="s">
        <v>561</v>
      </c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22" t="s">
        <v>120</v>
      </c>
      <c r="CO17" s="323"/>
      <c r="CP17" s="323"/>
      <c r="CQ17" s="323"/>
      <c r="CR17" s="323"/>
      <c r="CS17" s="323"/>
      <c r="CT17" s="323"/>
      <c r="CU17" s="363"/>
      <c r="CV17" s="366" t="s">
        <v>36</v>
      </c>
      <c r="CW17" s="323"/>
      <c r="CX17" s="323"/>
      <c r="CY17" s="323"/>
      <c r="CZ17" s="323"/>
      <c r="DA17" s="323"/>
      <c r="DB17" s="323"/>
      <c r="DC17" s="323"/>
      <c r="DD17" s="323"/>
      <c r="DE17" s="363"/>
      <c r="DF17" s="218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27"/>
      <c r="DS17" s="218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27"/>
      <c r="EF17" s="218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27"/>
      <c r="ES17" s="218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20"/>
    </row>
    <row r="18" spans="1:161" ht="12.75" customHeight="1">
      <c r="A18" s="323" t="s">
        <v>121</v>
      </c>
      <c r="B18" s="323"/>
      <c r="C18" s="323"/>
      <c r="D18" s="323"/>
      <c r="E18" s="323"/>
      <c r="F18" s="323"/>
      <c r="G18" s="323"/>
      <c r="H18" s="363"/>
      <c r="I18" s="367" t="s">
        <v>562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322" t="s">
        <v>122</v>
      </c>
      <c r="CO18" s="323"/>
      <c r="CP18" s="323"/>
      <c r="CQ18" s="323"/>
      <c r="CR18" s="323"/>
      <c r="CS18" s="323"/>
      <c r="CT18" s="323"/>
      <c r="CU18" s="363"/>
      <c r="CV18" s="366" t="s">
        <v>36</v>
      </c>
      <c r="CW18" s="323"/>
      <c r="CX18" s="323"/>
      <c r="CY18" s="323"/>
      <c r="CZ18" s="323"/>
      <c r="DA18" s="323"/>
      <c r="DB18" s="323"/>
      <c r="DC18" s="323"/>
      <c r="DD18" s="323"/>
      <c r="DE18" s="363"/>
      <c r="DF18" s="218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27"/>
      <c r="DS18" s="218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27"/>
      <c r="EF18" s="218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27"/>
      <c r="ES18" s="218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20"/>
    </row>
    <row r="19" spans="1:161" ht="11.25">
      <c r="A19" s="323" t="s">
        <v>123</v>
      </c>
      <c r="B19" s="323"/>
      <c r="C19" s="323"/>
      <c r="D19" s="323"/>
      <c r="E19" s="323"/>
      <c r="F19" s="323"/>
      <c r="G19" s="323"/>
      <c r="H19" s="363"/>
      <c r="I19" s="367" t="s">
        <v>124</v>
      </c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322" t="s">
        <v>125</v>
      </c>
      <c r="CO19" s="323"/>
      <c r="CP19" s="323"/>
      <c r="CQ19" s="323"/>
      <c r="CR19" s="323"/>
      <c r="CS19" s="323"/>
      <c r="CT19" s="323"/>
      <c r="CU19" s="363"/>
      <c r="CV19" s="366" t="s">
        <v>36</v>
      </c>
      <c r="CW19" s="323"/>
      <c r="CX19" s="323"/>
      <c r="CY19" s="323"/>
      <c r="CZ19" s="323"/>
      <c r="DA19" s="323"/>
      <c r="DB19" s="323"/>
      <c r="DC19" s="323"/>
      <c r="DD19" s="323"/>
      <c r="DE19" s="363"/>
      <c r="DF19" s="218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27"/>
      <c r="DS19" s="218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27"/>
      <c r="EF19" s="218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27"/>
      <c r="ES19" s="218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20"/>
    </row>
    <row r="20" spans="1:161" ht="24" customHeight="1">
      <c r="A20" s="323" t="s">
        <v>126</v>
      </c>
      <c r="B20" s="323"/>
      <c r="C20" s="323"/>
      <c r="D20" s="323"/>
      <c r="E20" s="323"/>
      <c r="F20" s="323"/>
      <c r="G20" s="323"/>
      <c r="H20" s="363"/>
      <c r="I20" s="368" t="s">
        <v>110</v>
      </c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22" t="s">
        <v>127</v>
      </c>
      <c r="CO20" s="323"/>
      <c r="CP20" s="323"/>
      <c r="CQ20" s="323"/>
      <c r="CR20" s="323"/>
      <c r="CS20" s="323"/>
      <c r="CT20" s="323"/>
      <c r="CU20" s="363"/>
      <c r="CV20" s="366" t="s">
        <v>36</v>
      </c>
      <c r="CW20" s="323"/>
      <c r="CX20" s="323"/>
      <c r="CY20" s="323"/>
      <c r="CZ20" s="323"/>
      <c r="DA20" s="323"/>
      <c r="DB20" s="323"/>
      <c r="DC20" s="323"/>
      <c r="DD20" s="323"/>
      <c r="DE20" s="363"/>
      <c r="DF20" s="218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27"/>
      <c r="DS20" s="218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27"/>
      <c r="EF20" s="218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27"/>
      <c r="ES20" s="218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20"/>
    </row>
    <row r="21" spans="1:161" ht="12.75" customHeight="1">
      <c r="A21" s="323" t="s">
        <v>128</v>
      </c>
      <c r="B21" s="323"/>
      <c r="C21" s="323"/>
      <c r="D21" s="323"/>
      <c r="E21" s="323"/>
      <c r="F21" s="323"/>
      <c r="G21" s="323"/>
      <c r="H21" s="363"/>
      <c r="I21" s="368" t="s">
        <v>561</v>
      </c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69"/>
      <c r="CN21" s="322" t="s">
        <v>129</v>
      </c>
      <c r="CO21" s="323"/>
      <c r="CP21" s="323"/>
      <c r="CQ21" s="323"/>
      <c r="CR21" s="323"/>
      <c r="CS21" s="323"/>
      <c r="CT21" s="323"/>
      <c r="CU21" s="363"/>
      <c r="CV21" s="366" t="s">
        <v>36</v>
      </c>
      <c r="CW21" s="323"/>
      <c r="CX21" s="323"/>
      <c r="CY21" s="323"/>
      <c r="CZ21" s="323"/>
      <c r="DA21" s="323"/>
      <c r="DB21" s="323"/>
      <c r="DC21" s="323"/>
      <c r="DD21" s="323"/>
      <c r="DE21" s="363"/>
      <c r="DF21" s="218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27"/>
      <c r="DS21" s="218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27"/>
      <c r="EF21" s="218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27"/>
      <c r="ES21" s="218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20"/>
    </row>
    <row r="22" spans="1:161" ht="12" thickBot="1">
      <c r="A22" s="323" t="s">
        <v>130</v>
      </c>
      <c r="B22" s="323"/>
      <c r="C22" s="323"/>
      <c r="D22" s="323"/>
      <c r="E22" s="323"/>
      <c r="F22" s="323"/>
      <c r="G22" s="323"/>
      <c r="H22" s="363"/>
      <c r="I22" s="367" t="s">
        <v>131</v>
      </c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303" t="s">
        <v>132</v>
      </c>
      <c r="CO22" s="304"/>
      <c r="CP22" s="304"/>
      <c r="CQ22" s="304"/>
      <c r="CR22" s="304"/>
      <c r="CS22" s="304"/>
      <c r="CT22" s="304"/>
      <c r="CU22" s="371"/>
      <c r="CV22" s="372" t="s">
        <v>36</v>
      </c>
      <c r="CW22" s="304"/>
      <c r="CX22" s="304"/>
      <c r="CY22" s="304"/>
      <c r="CZ22" s="304"/>
      <c r="DA22" s="304"/>
      <c r="DB22" s="304"/>
      <c r="DC22" s="304"/>
      <c r="DD22" s="304"/>
      <c r="DE22" s="371"/>
      <c r="DF22" s="370">
        <f>DF23</f>
        <v>3840916.75</v>
      </c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5"/>
      <c r="DS22" s="370">
        <f>DS23</f>
        <v>3559164.2</v>
      </c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5"/>
      <c r="EF22" s="370">
        <f>EF23</f>
        <v>3559164.2</v>
      </c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5"/>
      <c r="ES22" s="223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6"/>
    </row>
    <row r="23" spans="1:161" ht="24" customHeight="1">
      <c r="A23" s="323" t="s">
        <v>133</v>
      </c>
      <c r="B23" s="323"/>
      <c r="C23" s="323"/>
      <c r="D23" s="323"/>
      <c r="E23" s="323"/>
      <c r="F23" s="323"/>
      <c r="G23" s="323"/>
      <c r="H23" s="363"/>
      <c r="I23" s="368" t="s">
        <v>110</v>
      </c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32" t="s">
        <v>134</v>
      </c>
      <c r="CO23" s="333"/>
      <c r="CP23" s="333"/>
      <c r="CQ23" s="333"/>
      <c r="CR23" s="333"/>
      <c r="CS23" s="333"/>
      <c r="CT23" s="333"/>
      <c r="CU23" s="361"/>
      <c r="CV23" s="360" t="s">
        <v>36</v>
      </c>
      <c r="CW23" s="333"/>
      <c r="CX23" s="333"/>
      <c r="CY23" s="333"/>
      <c r="CZ23" s="333"/>
      <c r="DA23" s="333"/>
      <c r="DB23" s="333"/>
      <c r="DC23" s="333"/>
      <c r="DD23" s="333"/>
      <c r="DE23" s="361"/>
      <c r="DF23" s="286">
        <f>'стр.1_4'!BK117+'стр.1_4'!BK119+'стр.1_4'!BK120+'стр.1_4'!BK121+'стр.1_4'!BK122+'стр.1_4'!BK129-36205.17</f>
        <v>3840916.75</v>
      </c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362"/>
      <c r="DS23" s="286">
        <f>'стр.1_4'!BX117+'стр.1_4'!BX119+'стр.1_4'!BX120+'стр.1_4'!BX121+'стр.1_4'!BX122+'стр.1_4'!BX129</f>
        <v>3559164.2</v>
      </c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362"/>
      <c r="EF23" s="286">
        <f>'стр.1_4'!CK117+'стр.1_4'!CK119+'стр.1_4'!CK120+'стр.1_4'!CK121+'стр.1_4'!CK122+'стр.1_4'!CK129</f>
        <v>3559164.2</v>
      </c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362"/>
      <c r="ES23" s="292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4"/>
    </row>
    <row r="24" spans="1:161" ht="11.25">
      <c r="A24" s="323" t="s">
        <v>135</v>
      </c>
      <c r="B24" s="323"/>
      <c r="C24" s="323"/>
      <c r="D24" s="323"/>
      <c r="E24" s="323"/>
      <c r="F24" s="323"/>
      <c r="G24" s="323"/>
      <c r="H24" s="363"/>
      <c r="I24" s="368" t="s">
        <v>136</v>
      </c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22" t="s">
        <v>137</v>
      </c>
      <c r="CO24" s="323"/>
      <c r="CP24" s="323"/>
      <c r="CQ24" s="323"/>
      <c r="CR24" s="323"/>
      <c r="CS24" s="323"/>
      <c r="CT24" s="323"/>
      <c r="CU24" s="363"/>
      <c r="CV24" s="366" t="s">
        <v>36</v>
      </c>
      <c r="CW24" s="323"/>
      <c r="CX24" s="323"/>
      <c r="CY24" s="323"/>
      <c r="CZ24" s="323"/>
      <c r="DA24" s="323"/>
      <c r="DB24" s="323"/>
      <c r="DC24" s="323"/>
      <c r="DD24" s="323"/>
      <c r="DE24" s="363"/>
      <c r="DF24" s="218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27"/>
      <c r="DS24" s="218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27"/>
      <c r="EF24" s="218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27"/>
      <c r="ES24" s="218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20"/>
    </row>
    <row r="25" spans="1:161" ht="24" customHeight="1">
      <c r="A25" s="323" t="s">
        <v>10</v>
      </c>
      <c r="B25" s="323"/>
      <c r="C25" s="323"/>
      <c r="D25" s="323"/>
      <c r="E25" s="323"/>
      <c r="F25" s="323"/>
      <c r="G25" s="323"/>
      <c r="H25" s="363"/>
      <c r="I25" s="373" t="s">
        <v>563</v>
      </c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22" t="s">
        <v>138</v>
      </c>
      <c r="CO25" s="323"/>
      <c r="CP25" s="323"/>
      <c r="CQ25" s="323"/>
      <c r="CR25" s="323"/>
      <c r="CS25" s="323"/>
      <c r="CT25" s="323"/>
      <c r="CU25" s="363"/>
      <c r="CV25" s="366" t="s">
        <v>36</v>
      </c>
      <c r="CW25" s="323"/>
      <c r="CX25" s="323"/>
      <c r="CY25" s="323"/>
      <c r="CZ25" s="323"/>
      <c r="DA25" s="323"/>
      <c r="DB25" s="323"/>
      <c r="DC25" s="323"/>
      <c r="DD25" s="323"/>
      <c r="DE25" s="363"/>
      <c r="DF25" s="279">
        <f>DF26</f>
        <v>6397179.075916</v>
      </c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27"/>
      <c r="DS25" s="279">
        <f>DS26</f>
        <v>5368106.67</v>
      </c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27"/>
      <c r="EF25" s="279">
        <f>EF26</f>
        <v>5428113.35</v>
      </c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27"/>
      <c r="ES25" s="218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20"/>
    </row>
    <row r="26" spans="1:161" ht="11.25">
      <c r="A26" s="385"/>
      <c r="B26" s="385"/>
      <c r="C26" s="385"/>
      <c r="D26" s="385"/>
      <c r="E26" s="385"/>
      <c r="F26" s="385"/>
      <c r="G26" s="385"/>
      <c r="H26" s="386"/>
      <c r="I26" s="389" t="s">
        <v>139</v>
      </c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0"/>
      <c r="CM26" s="391"/>
      <c r="CN26" s="392" t="s">
        <v>140</v>
      </c>
      <c r="CO26" s="385"/>
      <c r="CP26" s="385"/>
      <c r="CQ26" s="385"/>
      <c r="CR26" s="385"/>
      <c r="CS26" s="385"/>
      <c r="CT26" s="385"/>
      <c r="CU26" s="386"/>
      <c r="CV26" s="394"/>
      <c r="CW26" s="385"/>
      <c r="CX26" s="385"/>
      <c r="CY26" s="385"/>
      <c r="CZ26" s="385"/>
      <c r="DA26" s="385"/>
      <c r="DB26" s="385"/>
      <c r="DC26" s="385"/>
      <c r="DD26" s="385"/>
      <c r="DE26" s="386"/>
      <c r="DF26" s="375">
        <f>DF11</f>
        <v>6397179.075916</v>
      </c>
      <c r="DG26" s="376"/>
      <c r="DH26" s="376"/>
      <c r="DI26" s="376"/>
      <c r="DJ26" s="376"/>
      <c r="DK26" s="376"/>
      <c r="DL26" s="376"/>
      <c r="DM26" s="376"/>
      <c r="DN26" s="376"/>
      <c r="DO26" s="376"/>
      <c r="DP26" s="376"/>
      <c r="DQ26" s="376"/>
      <c r="DR26" s="377"/>
      <c r="DS26" s="375">
        <f>DS11</f>
        <v>5368106.67</v>
      </c>
      <c r="DT26" s="376"/>
      <c r="DU26" s="376"/>
      <c r="DV26" s="376"/>
      <c r="DW26" s="376"/>
      <c r="DX26" s="376"/>
      <c r="DY26" s="376"/>
      <c r="DZ26" s="376"/>
      <c r="EA26" s="376"/>
      <c r="EB26" s="376"/>
      <c r="EC26" s="376"/>
      <c r="ED26" s="376"/>
      <c r="EE26" s="377"/>
      <c r="EF26" s="375">
        <f>EF11</f>
        <v>5428113.35</v>
      </c>
      <c r="EG26" s="376"/>
      <c r="EH26" s="376"/>
      <c r="EI26" s="376"/>
      <c r="EJ26" s="376"/>
      <c r="EK26" s="376"/>
      <c r="EL26" s="376"/>
      <c r="EM26" s="376"/>
      <c r="EN26" s="376"/>
      <c r="EO26" s="376"/>
      <c r="EP26" s="376"/>
      <c r="EQ26" s="376"/>
      <c r="ER26" s="377"/>
      <c r="ES26" s="381"/>
      <c r="ET26" s="376"/>
      <c r="EU26" s="376"/>
      <c r="EV26" s="376"/>
      <c r="EW26" s="376"/>
      <c r="EX26" s="376"/>
      <c r="EY26" s="376"/>
      <c r="EZ26" s="376"/>
      <c r="FA26" s="376"/>
      <c r="FB26" s="376"/>
      <c r="FC26" s="376"/>
      <c r="FD26" s="376"/>
      <c r="FE26" s="398"/>
    </row>
    <row r="27" spans="1:161" ht="11.25">
      <c r="A27" s="387"/>
      <c r="B27" s="387"/>
      <c r="C27" s="387"/>
      <c r="D27" s="387"/>
      <c r="E27" s="387"/>
      <c r="F27" s="387"/>
      <c r="G27" s="387"/>
      <c r="H27" s="388"/>
      <c r="I27" s="396" t="s">
        <v>653</v>
      </c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3"/>
      <c r="CO27" s="387"/>
      <c r="CP27" s="387"/>
      <c r="CQ27" s="387"/>
      <c r="CR27" s="387"/>
      <c r="CS27" s="387"/>
      <c r="CT27" s="387"/>
      <c r="CU27" s="388"/>
      <c r="CV27" s="395"/>
      <c r="CW27" s="387"/>
      <c r="CX27" s="387"/>
      <c r="CY27" s="387"/>
      <c r="CZ27" s="387"/>
      <c r="DA27" s="387"/>
      <c r="DB27" s="387"/>
      <c r="DC27" s="387"/>
      <c r="DD27" s="387"/>
      <c r="DE27" s="388"/>
      <c r="DF27" s="378"/>
      <c r="DG27" s="379"/>
      <c r="DH27" s="379"/>
      <c r="DI27" s="379"/>
      <c r="DJ27" s="379"/>
      <c r="DK27" s="379"/>
      <c r="DL27" s="379"/>
      <c r="DM27" s="379"/>
      <c r="DN27" s="379"/>
      <c r="DO27" s="379"/>
      <c r="DP27" s="379"/>
      <c r="DQ27" s="379"/>
      <c r="DR27" s="380"/>
      <c r="DS27" s="378"/>
      <c r="DT27" s="379"/>
      <c r="DU27" s="379"/>
      <c r="DV27" s="379"/>
      <c r="DW27" s="379"/>
      <c r="DX27" s="379"/>
      <c r="DY27" s="379"/>
      <c r="DZ27" s="379"/>
      <c r="EA27" s="379"/>
      <c r="EB27" s="379"/>
      <c r="EC27" s="379"/>
      <c r="ED27" s="379"/>
      <c r="EE27" s="380"/>
      <c r="EF27" s="378"/>
      <c r="EG27" s="379"/>
      <c r="EH27" s="379"/>
      <c r="EI27" s="379"/>
      <c r="EJ27" s="379"/>
      <c r="EK27" s="379"/>
      <c r="EL27" s="379"/>
      <c r="EM27" s="379"/>
      <c r="EN27" s="379"/>
      <c r="EO27" s="379"/>
      <c r="EP27" s="379"/>
      <c r="EQ27" s="379"/>
      <c r="ER27" s="380"/>
      <c r="ES27" s="378"/>
      <c r="ET27" s="379"/>
      <c r="EU27" s="379"/>
      <c r="EV27" s="379"/>
      <c r="EW27" s="379"/>
      <c r="EX27" s="379"/>
      <c r="EY27" s="379"/>
      <c r="EZ27" s="379"/>
      <c r="FA27" s="379"/>
      <c r="FB27" s="379"/>
      <c r="FC27" s="379"/>
      <c r="FD27" s="379"/>
      <c r="FE27" s="399"/>
    </row>
    <row r="28" spans="1:161" ht="24" customHeight="1">
      <c r="A28" s="323" t="s">
        <v>11</v>
      </c>
      <c r="B28" s="323"/>
      <c r="C28" s="323"/>
      <c r="D28" s="323"/>
      <c r="E28" s="323"/>
      <c r="F28" s="323"/>
      <c r="G28" s="323"/>
      <c r="H28" s="363"/>
      <c r="I28" s="373" t="s">
        <v>141</v>
      </c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22" t="s">
        <v>142</v>
      </c>
      <c r="CO28" s="323"/>
      <c r="CP28" s="323"/>
      <c r="CQ28" s="323"/>
      <c r="CR28" s="323"/>
      <c r="CS28" s="323"/>
      <c r="CT28" s="323"/>
      <c r="CU28" s="363"/>
      <c r="CV28" s="366" t="s">
        <v>36</v>
      </c>
      <c r="CW28" s="323"/>
      <c r="CX28" s="323"/>
      <c r="CY28" s="323"/>
      <c r="CZ28" s="323"/>
      <c r="DA28" s="323"/>
      <c r="DB28" s="323"/>
      <c r="DC28" s="323"/>
      <c r="DD28" s="323"/>
      <c r="DE28" s="363"/>
      <c r="DF28" s="218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27"/>
      <c r="DS28" s="218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27"/>
      <c r="EF28" s="218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27"/>
      <c r="ES28" s="218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20"/>
    </row>
    <row r="29" spans="1:161" ht="11.25">
      <c r="A29" s="385"/>
      <c r="B29" s="385"/>
      <c r="C29" s="385"/>
      <c r="D29" s="385"/>
      <c r="E29" s="385"/>
      <c r="F29" s="385"/>
      <c r="G29" s="385"/>
      <c r="H29" s="386"/>
      <c r="I29" s="389" t="s">
        <v>139</v>
      </c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1"/>
      <c r="CN29" s="392" t="s">
        <v>143</v>
      </c>
      <c r="CO29" s="385"/>
      <c r="CP29" s="385"/>
      <c r="CQ29" s="385"/>
      <c r="CR29" s="385"/>
      <c r="CS29" s="385"/>
      <c r="CT29" s="385"/>
      <c r="CU29" s="386"/>
      <c r="CV29" s="394"/>
      <c r="CW29" s="385"/>
      <c r="CX29" s="385"/>
      <c r="CY29" s="385"/>
      <c r="CZ29" s="385"/>
      <c r="DA29" s="385"/>
      <c r="DB29" s="385"/>
      <c r="DC29" s="385"/>
      <c r="DD29" s="385"/>
      <c r="DE29" s="386"/>
      <c r="DF29" s="381"/>
      <c r="DG29" s="376"/>
      <c r="DH29" s="376"/>
      <c r="DI29" s="376"/>
      <c r="DJ29" s="376"/>
      <c r="DK29" s="376"/>
      <c r="DL29" s="376"/>
      <c r="DM29" s="376"/>
      <c r="DN29" s="376"/>
      <c r="DO29" s="376"/>
      <c r="DP29" s="376"/>
      <c r="DQ29" s="376"/>
      <c r="DR29" s="377"/>
      <c r="DS29" s="381"/>
      <c r="DT29" s="376"/>
      <c r="DU29" s="376"/>
      <c r="DV29" s="376"/>
      <c r="DW29" s="376"/>
      <c r="DX29" s="376"/>
      <c r="DY29" s="376"/>
      <c r="DZ29" s="376"/>
      <c r="EA29" s="376"/>
      <c r="EB29" s="376"/>
      <c r="EC29" s="376"/>
      <c r="ED29" s="376"/>
      <c r="EE29" s="377"/>
      <c r="EF29" s="381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7"/>
      <c r="ES29" s="381"/>
      <c r="ET29" s="376"/>
      <c r="EU29" s="376"/>
      <c r="EV29" s="376"/>
      <c r="EW29" s="376"/>
      <c r="EX29" s="376"/>
      <c r="EY29" s="376"/>
      <c r="EZ29" s="376"/>
      <c r="FA29" s="376"/>
      <c r="FB29" s="376"/>
      <c r="FC29" s="376"/>
      <c r="FD29" s="376"/>
      <c r="FE29" s="398"/>
    </row>
    <row r="30" spans="1:161" ht="12" thickBot="1">
      <c r="A30" s="387"/>
      <c r="B30" s="387"/>
      <c r="C30" s="387"/>
      <c r="D30" s="387"/>
      <c r="E30" s="387"/>
      <c r="F30" s="387"/>
      <c r="G30" s="387"/>
      <c r="H30" s="388"/>
      <c r="I30" s="396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400"/>
      <c r="CO30" s="401"/>
      <c r="CP30" s="401"/>
      <c r="CQ30" s="401"/>
      <c r="CR30" s="401"/>
      <c r="CS30" s="401"/>
      <c r="CT30" s="401"/>
      <c r="CU30" s="402"/>
      <c r="CV30" s="403"/>
      <c r="CW30" s="401"/>
      <c r="CX30" s="401"/>
      <c r="CY30" s="401"/>
      <c r="CZ30" s="401"/>
      <c r="DA30" s="401"/>
      <c r="DB30" s="401"/>
      <c r="DC30" s="401"/>
      <c r="DD30" s="401"/>
      <c r="DE30" s="402"/>
      <c r="DF30" s="382"/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383"/>
      <c r="DR30" s="384"/>
      <c r="DS30" s="382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4"/>
      <c r="EF30" s="382"/>
      <c r="EG30" s="383"/>
      <c r="EH30" s="383"/>
      <c r="EI30" s="383"/>
      <c r="EJ30" s="383"/>
      <c r="EK30" s="383"/>
      <c r="EL30" s="383"/>
      <c r="EM30" s="383"/>
      <c r="EN30" s="383"/>
      <c r="EO30" s="383"/>
      <c r="EP30" s="383"/>
      <c r="EQ30" s="383"/>
      <c r="ER30" s="384"/>
      <c r="ES30" s="382"/>
      <c r="ET30" s="383"/>
      <c r="EU30" s="383"/>
      <c r="EV30" s="383"/>
      <c r="EW30" s="383"/>
      <c r="EX30" s="383"/>
      <c r="EY30" s="383"/>
      <c r="EZ30" s="383"/>
      <c r="FA30" s="383"/>
      <c r="FB30" s="383"/>
      <c r="FC30" s="383"/>
      <c r="FD30" s="383"/>
      <c r="FE30" s="404"/>
    </row>
    <row r="32" ht="11.25">
      <c r="I32" s="1" t="s">
        <v>144</v>
      </c>
    </row>
    <row r="33" spans="9:96" ht="11.25">
      <c r="I33" s="1" t="s">
        <v>145</v>
      </c>
      <c r="AQ33" s="379" t="s">
        <v>641</v>
      </c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Y33" s="379" t="s">
        <v>602</v>
      </c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</row>
    <row r="34" spans="43:96" s="4" customFormat="1" ht="8.25">
      <c r="AQ34" s="335" t="s">
        <v>146</v>
      </c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K34" s="335" t="s">
        <v>17</v>
      </c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Y34" s="335" t="s">
        <v>18</v>
      </c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147</v>
      </c>
      <c r="AM36" s="379" t="s">
        <v>604</v>
      </c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G36" s="379" t="s">
        <v>603</v>
      </c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CA36" s="387" t="s">
        <v>605</v>
      </c>
      <c r="CB36" s="387"/>
      <c r="CC36" s="387"/>
      <c r="CD36" s="387"/>
      <c r="CE36" s="387"/>
      <c r="CF36" s="387"/>
      <c r="CG36" s="387"/>
      <c r="CH36" s="387"/>
      <c r="CI36" s="387"/>
      <c r="CJ36" s="387"/>
      <c r="CK36" s="387"/>
      <c r="CL36" s="387"/>
      <c r="CM36" s="387"/>
      <c r="CN36" s="387"/>
      <c r="CO36" s="387"/>
      <c r="CP36" s="387"/>
      <c r="CQ36" s="387"/>
      <c r="CR36" s="387"/>
    </row>
    <row r="37" spans="39:96" s="4" customFormat="1" ht="8.25">
      <c r="AM37" s="335" t="s">
        <v>146</v>
      </c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G37" s="335" t="s">
        <v>148</v>
      </c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CA37" s="335" t="s">
        <v>149</v>
      </c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325" t="s">
        <v>19</v>
      </c>
      <c r="J39" s="325"/>
      <c r="K39" s="387" t="s">
        <v>677</v>
      </c>
      <c r="L39" s="387"/>
      <c r="M39" s="387"/>
      <c r="N39" s="327" t="s">
        <v>19</v>
      </c>
      <c r="O39" s="327"/>
      <c r="Q39" s="387" t="s">
        <v>665</v>
      </c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25">
        <v>20</v>
      </c>
      <c r="AG39" s="325"/>
      <c r="AH39" s="325"/>
      <c r="AI39" s="405" t="s">
        <v>626</v>
      </c>
      <c r="AJ39" s="405"/>
      <c r="AK39" s="405"/>
      <c r="AL39" s="1" t="s">
        <v>3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150</v>
      </c>
      <c r="CM42" s="14"/>
    </row>
    <row r="43" spans="1:91" ht="11.25">
      <c r="A43" s="406" t="s">
        <v>291</v>
      </c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407"/>
    </row>
    <row r="44" spans="1:91" s="4" customFormat="1" ht="8.25">
      <c r="A44" s="408" t="s">
        <v>151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409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406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AH46" s="379" t="s">
        <v>643</v>
      </c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407"/>
    </row>
    <row r="47" spans="1:91" s="4" customFormat="1" ht="8.25">
      <c r="A47" s="408" t="s">
        <v>17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AH47" s="335" t="s">
        <v>18</v>
      </c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409"/>
    </row>
    <row r="48" spans="1:91" ht="11.25">
      <c r="A48" s="13"/>
      <c r="CM48" s="14"/>
    </row>
    <row r="49" spans="1:91" ht="11.25">
      <c r="A49" s="410" t="s">
        <v>19</v>
      </c>
      <c r="B49" s="325"/>
      <c r="C49" s="387" t="s">
        <v>677</v>
      </c>
      <c r="D49" s="387"/>
      <c r="E49" s="387"/>
      <c r="F49" s="327" t="s">
        <v>19</v>
      </c>
      <c r="G49" s="327"/>
      <c r="I49" s="387" t="s">
        <v>665</v>
      </c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25">
        <v>20</v>
      </c>
      <c r="Y49" s="325"/>
      <c r="Z49" s="325"/>
      <c r="AA49" s="405" t="s">
        <v>626</v>
      </c>
      <c r="AB49" s="405"/>
      <c r="AC49" s="405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0"/>
  <sheetViews>
    <sheetView view="pageBreakPreview" zoomScaleSheetLayoutView="100" zoomScalePageLayoutView="0" workbookViewId="0" topLeftCell="A13">
      <selection activeCell="EZ18" sqref="EZ18:FK18"/>
    </sheetView>
  </sheetViews>
  <sheetFormatPr defaultColWidth="0.875" defaultRowHeight="12" customHeight="1"/>
  <cols>
    <col min="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465" t="s">
        <v>152</v>
      </c>
      <c r="BQ3" s="465"/>
      <c r="BR3" s="465"/>
      <c r="BS3" s="465"/>
      <c r="BT3" s="465"/>
      <c r="BU3" s="465"/>
      <c r="BV3" s="465"/>
      <c r="BW3" s="465"/>
      <c r="BX3" s="465"/>
      <c r="BY3" s="465"/>
      <c r="BZ3" s="465"/>
      <c r="CA3" s="465"/>
      <c r="CB3" s="465"/>
      <c r="CC3" s="465"/>
      <c r="CD3" s="465"/>
      <c r="CE3" s="465"/>
      <c r="CF3" s="465"/>
      <c r="CG3" s="465"/>
      <c r="CH3" s="465"/>
      <c r="CI3" s="465"/>
      <c r="CJ3" s="465"/>
      <c r="CK3" s="465"/>
      <c r="CL3" s="465"/>
      <c r="CM3" s="465"/>
      <c r="CN3" s="465"/>
      <c r="CO3" s="465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  <c r="DT3" s="465"/>
      <c r="DU3" s="465"/>
      <c r="DV3" s="465"/>
      <c r="DW3" s="465"/>
      <c r="DX3" s="465"/>
      <c r="DY3" s="465"/>
      <c r="DZ3" s="465"/>
      <c r="EA3" s="465"/>
      <c r="EB3" s="465"/>
      <c r="EC3" s="465"/>
      <c r="ED3" s="465"/>
      <c r="EE3" s="465"/>
      <c r="EF3" s="465"/>
      <c r="EG3" s="465"/>
      <c r="EH3" s="465"/>
      <c r="EI3" s="465"/>
      <c r="EJ3" s="465"/>
      <c r="EK3" s="465"/>
      <c r="EL3" s="465"/>
      <c r="EM3" s="465"/>
      <c r="EN3" s="465"/>
      <c r="EO3" s="465"/>
      <c r="EP3" s="465"/>
      <c r="EQ3" s="465"/>
      <c r="ER3" s="465"/>
      <c r="ES3" s="465"/>
      <c r="ET3" s="465"/>
      <c r="EU3" s="465"/>
      <c r="EV3" s="465"/>
      <c r="EW3" s="465"/>
      <c r="EX3" s="465"/>
      <c r="EY3" s="465"/>
      <c r="EZ3" s="465"/>
      <c r="FA3" s="465"/>
      <c r="FB3" s="465"/>
      <c r="FC3" s="465"/>
      <c r="FD3" s="465"/>
      <c r="FE3" s="465"/>
      <c r="FF3" s="465"/>
      <c r="FG3" s="465"/>
      <c r="FH3" s="465"/>
      <c r="FI3" s="465"/>
      <c r="FJ3" s="465"/>
      <c r="FK3" s="465"/>
    </row>
    <row r="4" spans="68:167" s="23" customFormat="1" ht="10.5" customHeight="1">
      <c r="BP4" s="417" t="s">
        <v>292</v>
      </c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  <c r="CT4" s="417"/>
      <c r="CU4" s="417"/>
      <c r="CV4" s="417"/>
      <c r="CW4" s="417"/>
      <c r="CX4" s="417"/>
      <c r="CY4" s="417"/>
      <c r="CZ4" s="417"/>
      <c r="DA4" s="417"/>
      <c r="DB4" s="417"/>
      <c r="DC4" s="417"/>
      <c r="DD4" s="417"/>
      <c r="DE4" s="417"/>
      <c r="DF4" s="417"/>
      <c r="DG4" s="417"/>
      <c r="DH4" s="417"/>
      <c r="DI4" s="417"/>
      <c r="DJ4" s="417"/>
      <c r="DK4" s="417"/>
      <c r="DL4" s="417"/>
      <c r="DM4" s="417"/>
      <c r="DN4" s="417"/>
      <c r="DO4" s="417"/>
      <c r="DP4" s="417"/>
      <c r="DQ4" s="417"/>
      <c r="DR4" s="417"/>
      <c r="DS4" s="417"/>
      <c r="DT4" s="417"/>
      <c r="DU4" s="417"/>
      <c r="DV4" s="417"/>
      <c r="DW4" s="417"/>
      <c r="DX4" s="417"/>
      <c r="DY4" s="417"/>
      <c r="DZ4" s="417"/>
      <c r="EA4" s="417"/>
      <c r="EB4" s="417"/>
      <c r="EC4" s="417"/>
      <c r="ED4" s="417"/>
      <c r="EE4" s="417"/>
      <c r="EF4" s="417"/>
      <c r="EG4" s="417"/>
      <c r="EH4" s="417"/>
      <c r="EI4" s="417"/>
      <c r="EJ4" s="417"/>
      <c r="EK4" s="417"/>
      <c r="EL4" s="417"/>
      <c r="EM4" s="417"/>
      <c r="EN4" s="417"/>
      <c r="EO4" s="417"/>
      <c r="EP4" s="417"/>
      <c r="EQ4" s="417"/>
      <c r="ER4" s="417"/>
      <c r="ES4" s="417"/>
      <c r="ET4" s="417"/>
      <c r="EU4" s="417"/>
      <c r="EV4" s="417"/>
      <c r="EW4" s="417"/>
      <c r="EX4" s="417"/>
      <c r="EY4" s="417"/>
      <c r="EZ4" s="417"/>
      <c r="FA4" s="417"/>
      <c r="FB4" s="417"/>
      <c r="FC4" s="417"/>
      <c r="FD4" s="417"/>
      <c r="FE4" s="417"/>
      <c r="FF4" s="417"/>
      <c r="FG4" s="417"/>
      <c r="FH4" s="417"/>
      <c r="FI4" s="417"/>
      <c r="FJ4" s="417"/>
      <c r="FK4" s="417"/>
    </row>
    <row r="5" spans="68:167" s="22" customFormat="1" ht="9.75" customHeight="1">
      <c r="BP5" s="423" t="s">
        <v>247</v>
      </c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423"/>
      <c r="CU5" s="423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423"/>
      <c r="DL5" s="42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423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42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423"/>
    </row>
    <row r="6" spans="68:167" s="23" customFormat="1" ht="10.5" customHeight="1"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25"/>
      <c r="CM6" s="25"/>
      <c r="DT6" s="25"/>
      <c r="DU6" s="25"/>
      <c r="DV6" s="25"/>
      <c r="DW6" s="25"/>
      <c r="DX6" s="25"/>
      <c r="DY6" s="417" t="s">
        <v>643</v>
      </c>
      <c r="DZ6" s="417"/>
      <c r="EA6" s="417"/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17"/>
      <c r="ER6" s="417"/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  <c r="FD6" s="417"/>
      <c r="FE6" s="417"/>
      <c r="FF6" s="417"/>
      <c r="FG6" s="417"/>
      <c r="FH6" s="417"/>
      <c r="FI6" s="417"/>
      <c r="FJ6" s="417"/>
      <c r="FK6" s="417"/>
    </row>
    <row r="7" spans="68:167" s="22" customFormat="1" ht="9.75" customHeight="1">
      <c r="BP7" s="422" t="s">
        <v>17</v>
      </c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51"/>
      <c r="CM7" s="51"/>
      <c r="DY7" s="423" t="s">
        <v>18</v>
      </c>
      <c r="DZ7" s="423"/>
      <c r="EA7" s="423"/>
      <c r="EB7" s="423"/>
      <c r="EC7" s="423"/>
      <c r="ED7" s="423"/>
      <c r="EE7" s="423"/>
      <c r="EF7" s="423"/>
      <c r="EG7" s="423"/>
      <c r="EH7" s="423"/>
      <c r="EI7" s="423"/>
      <c r="EJ7" s="423"/>
      <c r="EK7" s="423"/>
      <c r="EL7" s="423"/>
      <c r="EM7" s="423"/>
      <c r="EN7" s="423"/>
      <c r="EO7" s="423"/>
      <c r="EP7" s="423"/>
      <c r="EQ7" s="423"/>
      <c r="ER7" s="423"/>
      <c r="ES7" s="423"/>
      <c r="ET7" s="423"/>
      <c r="EU7" s="423"/>
      <c r="EV7" s="423"/>
      <c r="EW7" s="423"/>
      <c r="EX7" s="423"/>
      <c r="EY7" s="423"/>
      <c r="EZ7" s="423"/>
      <c r="FA7" s="423"/>
      <c r="FB7" s="423"/>
      <c r="FC7" s="423"/>
      <c r="FD7" s="423"/>
      <c r="FE7" s="423"/>
      <c r="FF7" s="423"/>
      <c r="FG7" s="423"/>
      <c r="FH7" s="423"/>
      <c r="FI7" s="423"/>
      <c r="FJ7" s="423"/>
      <c r="FK7" s="423"/>
    </row>
    <row r="8" spans="68:167" s="23" customFormat="1" ht="10.5" customHeight="1">
      <c r="BP8" s="24" t="s">
        <v>19</v>
      </c>
      <c r="BQ8" s="413" t="s">
        <v>677</v>
      </c>
      <c r="BR8" s="413"/>
      <c r="BS8" s="413"/>
      <c r="BT8" s="413"/>
      <c r="BU8" s="413"/>
      <c r="BV8" s="411" t="s">
        <v>19</v>
      </c>
      <c r="BW8" s="411"/>
      <c r="BX8" s="413" t="s">
        <v>665</v>
      </c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2">
        <v>20</v>
      </c>
      <c r="CV8" s="412"/>
      <c r="CW8" s="412"/>
      <c r="CX8" s="412"/>
      <c r="CY8" s="414" t="s">
        <v>626</v>
      </c>
      <c r="CZ8" s="414"/>
      <c r="DA8" s="414"/>
      <c r="DB8" s="411" t="s">
        <v>3</v>
      </c>
      <c r="DC8" s="411"/>
      <c r="DD8" s="411"/>
      <c r="FK8" s="24"/>
    </row>
    <row r="9" spans="2:154" s="27" customFormat="1" ht="15" customHeight="1">
      <c r="B9" s="515" t="s">
        <v>248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515"/>
      <c r="BK9" s="515"/>
      <c r="BL9" s="515"/>
      <c r="BM9" s="515"/>
      <c r="BN9" s="515"/>
      <c r="BO9" s="515"/>
      <c r="BP9" s="515"/>
      <c r="BQ9" s="515"/>
      <c r="BR9" s="515"/>
      <c r="BS9" s="515"/>
      <c r="BT9" s="515"/>
      <c r="BU9" s="515"/>
      <c r="BV9" s="515"/>
      <c r="BW9" s="515"/>
      <c r="BX9" s="515"/>
      <c r="BY9" s="515"/>
      <c r="BZ9" s="515"/>
      <c r="CA9" s="515"/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5"/>
      <c r="CM9" s="515"/>
      <c r="CN9" s="515"/>
      <c r="CO9" s="515"/>
      <c r="CP9" s="515"/>
      <c r="CQ9" s="515"/>
      <c r="CR9" s="515"/>
      <c r="CS9" s="515"/>
      <c r="CT9" s="515"/>
      <c r="CU9" s="515"/>
      <c r="CV9" s="515"/>
      <c r="CW9" s="515"/>
      <c r="CX9" s="515"/>
      <c r="CY9" s="515"/>
      <c r="CZ9" s="515"/>
      <c r="DA9" s="515"/>
      <c r="DB9" s="515"/>
      <c r="DC9" s="515"/>
      <c r="DD9" s="515"/>
      <c r="DE9" s="515"/>
      <c r="DF9" s="515"/>
      <c r="DG9" s="515"/>
      <c r="DH9" s="515"/>
      <c r="DI9" s="515"/>
      <c r="DJ9" s="515"/>
      <c r="DK9" s="515"/>
      <c r="DL9" s="515"/>
      <c r="DM9" s="515"/>
      <c r="DN9" s="515"/>
      <c r="DO9" s="515"/>
      <c r="DP9" s="515"/>
      <c r="DQ9" s="515"/>
      <c r="DR9" s="515"/>
      <c r="DS9" s="515"/>
      <c r="DT9" s="515"/>
      <c r="DU9" s="515"/>
      <c r="DV9" s="515"/>
      <c r="DW9" s="515"/>
      <c r="DX9" s="515"/>
      <c r="DY9" s="515"/>
      <c r="DZ9" s="515"/>
      <c r="EA9" s="515"/>
      <c r="EB9" s="515"/>
      <c r="EC9" s="515"/>
      <c r="ED9" s="515"/>
      <c r="EE9" s="515"/>
      <c r="EF9" s="515"/>
      <c r="EG9" s="515"/>
      <c r="EH9" s="515"/>
      <c r="EI9" s="515"/>
      <c r="EJ9" s="515"/>
      <c r="EK9" s="515"/>
      <c r="EL9" s="515"/>
      <c r="EM9" s="515"/>
      <c r="EN9" s="515"/>
      <c r="EO9" s="515"/>
      <c r="EP9" s="515"/>
      <c r="EQ9" s="515"/>
      <c r="ER9" s="515"/>
      <c r="ES9" s="515"/>
      <c r="ET9" s="515"/>
      <c r="EU9" s="515"/>
      <c r="EV9" s="515"/>
      <c r="EW9" s="515"/>
      <c r="EX9" s="515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552</v>
      </c>
      <c r="EJ10" s="516"/>
      <c r="EK10" s="516"/>
      <c r="EL10" s="516"/>
      <c r="EM10" s="516"/>
      <c r="EN10" s="29" t="s">
        <v>249</v>
      </c>
      <c r="EO10" s="29"/>
      <c r="EP10" s="29"/>
      <c r="EQ10" s="29"/>
      <c r="EZ10" s="517" t="s">
        <v>250</v>
      </c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9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251</v>
      </c>
      <c r="EZ11" s="520" t="s">
        <v>252</v>
      </c>
      <c r="FA11" s="521"/>
      <c r="FB11" s="521"/>
      <c r="FC11" s="521"/>
      <c r="FD11" s="521"/>
      <c r="FE11" s="521"/>
      <c r="FF11" s="521"/>
      <c r="FG11" s="521"/>
      <c r="FH11" s="521"/>
      <c r="FI11" s="521"/>
      <c r="FJ11" s="521"/>
      <c r="FK11" s="522"/>
    </row>
    <row r="12" spans="43:167" s="23" customFormat="1" ht="10.5" customHeight="1">
      <c r="AQ12" s="24" t="s">
        <v>33</v>
      </c>
      <c r="AR12" s="413" t="s">
        <v>677</v>
      </c>
      <c r="AS12" s="413"/>
      <c r="AT12" s="413"/>
      <c r="AU12" s="413"/>
      <c r="AV12" s="413"/>
      <c r="AW12" s="411" t="s">
        <v>19</v>
      </c>
      <c r="AX12" s="411"/>
      <c r="AY12" s="413" t="s">
        <v>665</v>
      </c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2">
        <v>20</v>
      </c>
      <c r="BW12" s="412"/>
      <c r="BX12" s="412"/>
      <c r="BY12" s="412"/>
      <c r="BZ12" s="414" t="s">
        <v>626</v>
      </c>
      <c r="CA12" s="414"/>
      <c r="CB12" s="414"/>
      <c r="CC12" s="411" t="s">
        <v>3</v>
      </c>
      <c r="CD12" s="411"/>
      <c r="CE12" s="411"/>
      <c r="ER12" s="24"/>
      <c r="ES12" s="24"/>
      <c r="ET12" s="24"/>
      <c r="EU12" s="24"/>
      <c r="EX12" s="24" t="s">
        <v>22</v>
      </c>
      <c r="EZ12" s="502" t="s">
        <v>679</v>
      </c>
      <c r="FA12" s="503"/>
      <c r="FB12" s="503"/>
      <c r="FC12" s="503"/>
      <c r="FD12" s="503"/>
      <c r="FE12" s="503"/>
      <c r="FF12" s="503"/>
      <c r="FG12" s="503"/>
      <c r="FH12" s="503"/>
      <c r="FI12" s="503"/>
      <c r="FJ12" s="503"/>
      <c r="FK12" s="504"/>
    </row>
    <row r="13" spans="1:167" s="23" customFormat="1" ht="10.5" customHeight="1">
      <c r="A13" s="23" t="s">
        <v>253</v>
      </c>
      <c r="AO13" s="505" t="s">
        <v>587</v>
      </c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5"/>
      <c r="BQ13" s="505"/>
      <c r="BR13" s="505"/>
      <c r="BS13" s="505"/>
      <c r="BT13" s="505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5"/>
      <c r="CG13" s="505"/>
      <c r="CH13" s="505"/>
      <c r="CI13" s="505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5"/>
      <c r="CY13" s="505"/>
      <c r="CZ13" s="505"/>
      <c r="DA13" s="505"/>
      <c r="DB13" s="505"/>
      <c r="DC13" s="505"/>
      <c r="DD13" s="505"/>
      <c r="DE13" s="505"/>
      <c r="DF13" s="505"/>
      <c r="DG13" s="505"/>
      <c r="DH13" s="505"/>
      <c r="DI13" s="505"/>
      <c r="DJ13" s="505"/>
      <c r="DK13" s="505"/>
      <c r="DL13" s="505"/>
      <c r="DM13" s="505"/>
      <c r="DN13" s="505"/>
      <c r="DO13" s="505"/>
      <c r="DP13" s="505"/>
      <c r="DQ13" s="505"/>
      <c r="DR13" s="505"/>
      <c r="DS13" s="505"/>
      <c r="DT13" s="505"/>
      <c r="DU13" s="505"/>
      <c r="DV13" s="505"/>
      <c r="DW13" s="505"/>
      <c r="DX13" s="505"/>
      <c r="DY13" s="505"/>
      <c r="DZ13" s="505"/>
      <c r="EA13" s="505"/>
      <c r="EB13" s="505"/>
      <c r="EC13" s="505"/>
      <c r="ED13" s="505"/>
      <c r="EE13" s="505"/>
      <c r="EF13" s="505"/>
      <c r="EG13" s="505"/>
      <c r="EH13" s="505"/>
      <c r="EI13" s="505"/>
      <c r="EJ13" s="505"/>
      <c r="EK13" s="505"/>
      <c r="EL13" s="505"/>
      <c r="ER13" s="24"/>
      <c r="ES13" s="24"/>
      <c r="ET13" s="24"/>
      <c r="EU13" s="24"/>
      <c r="EX13" s="24"/>
      <c r="EZ13" s="494" t="s">
        <v>645</v>
      </c>
      <c r="FA13" s="495"/>
      <c r="FB13" s="495"/>
      <c r="FC13" s="495"/>
      <c r="FD13" s="495"/>
      <c r="FE13" s="495"/>
      <c r="FF13" s="495"/>
      <c r="FG13" s="495"/>
      <c r="FH13" s="495"/>
      <c r="FI13" s="495"/>
      <c r="FJ13" s="495"/>
      <c r="FK13" s="496"/>
    </row>
    <row r="14" spans="1:167" s="23" customFormat="1" ht="10.5" customHeight="1">
      <c r="A14" s="23" t="s">
        <v>254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4"/>
      <c r="DG14" s="414"/>
      <c r="DH14" s="414"/>
      <c r="DI14" s="414"/>
      <c r="DJ14" s="414"/>
      <c r="DK14" s="414"/>
      <c r="DL14" s="414"/>
      <c r="DM14" s="414"/>
      <c r="DN14" s="414"/>
      <c r="DO14" s="414"/>
      <c r="DP14" s="414"/>
      <c r="DQ14" s="414"/>
      <c r="DR14" s="414"/>
      <c r="DS14" s="414"/>
      <c r="DT14" s="414"/>
      <c r="DU14" s="414"/>
      <c r="DV14" s="414"/>
      <c r="DW14" s="414"/>
      <c r="DX14" s="414"/>
      <c r="DY14" s="414"/>
      <c r="DZ14" s="414"/>
      <c r="EA14" s="414"/>
      <c r="EB14" s="414"/>
      <c r="EC14" s="414"/>
      <c r="ED14" s="414"/>
      <c r="EE14" s="414"/>
      <c r="EF14" s="414"/>
      <c r="EG14" s="414"/>
      <c r="EH14" s="414"/>
      <c r="EI14" s="414"/>
      <c r="EJ14" s="414"/>
      <c r="EK14" s="414"/>
      <c r="EL14" s="414"/>
      <c r="ER14" s="24"/>
      <c r="ES14" s="24"/>
      <c r="ET14" s="24"/>
      <c r="EU14" s="24"/>
      <c r="EX14" s="24" t="s">
        <v>255</v>
      </c>
      <c r="EZ14" s="500"/>
      <c r="FA14" s="413"/>
      <c r="FB14" s="413"/>
      <c r="FC14" s="413"/>
      <c r="FD14" s="413"/>
      <c r="FE14" s="413"/>
      <c r="FF14" s="413"/>
      <c r="FG14" s="413"/>
      <c r="FH14" s="413"/>
      <c r="FI14" s="413"/>
      <c r="FJ14" s="413"/>
      <c r="FK14" s="501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494" t="s">
        <v>671</v>
      </c>
      <c r="FA15" s="495"/>
      <c r="FB15" s="495"/>
      <c r="FC15" s="495"/>
      <c r="FD15" s="495"/>
      <c r="FE15" s="495"/>
      <c r="FF15" s="495"/>
      <c r="FG15" s="495"/>
      <c r="FH15" s="495"/>
      <c r="FI15" s="495"/>
      <c r="FJ15" s="495"/>
      <c r="FK15" s="496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256</v>
      </c>
      <c r="AP16" s="26"/>
      <c r="AQ16" s="26"/>
      <c r="AR16" s="26"/>
      <c r="AY16" s="509" t="s">
        <v>644</v>
      </c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510"/>
      <c r="BU16" s="510"/>
      <c r="BV16" s="510"/>
      <c r="BW16" s="510"/>
      <c r="BX16" s="510"/>
      <c r="BY16" s="510"/>
      <c r="BZ16" s="511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257</v>
      </c>
      <c r="EZ16" s="506"/>
      <c r="FA16" s="507"/>
      <c r="FB16" s="507"/>
      <c r="FC16" s="507"/>
      <c r="FD16" s="507"/>
      <c r="FE16" s="507"/>
      <c r="FF16" s="507"/>
      <c r="FG16" s="507"/>
      <c r="FH16" s="507"/>
      <c r="FI16" s="507"/>
      <c r="FJ16" s="507"/>
      <c r="FK16" s="508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512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513"/>
      <c r="BN17" s="513"/>
      <c r="BO17" s="513"/>
      <c r="BP17" s="513"/>
      <c r="BQ17" s="513"/>
      <c r="BR17" s="513"/>
      <c r="BS17" s="513"/>
      <c r="BT17" s="513"/>
      <c r="BU17" s="513"/>
      <c r="BV17" s="513"/>
      <c r="BW17" s="513"/>
      <c r="BX17" s="513"/>
      <c r="BY17" s="513"/>
      <c r="BZ17" s="514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500"/>
      <c r="FA17" s="413"/>
      <c r="FB17" s="413"/>
      <c r="FC17" s="413"/>
      <c r="FD17" s="413"/>
      <c r="FE17" s="413"/>
      <c r="FF17" s="413"/>
      <c r="FG17" s="413"/>
      <c r="FH17" s="413"/>
      <c r="FI17" s="413"/>
      <c r="FJ17" s="413"/>
      <c r="FK17" s="501"/>
    </row>
    <row r="18" spans="1:167" s="23" customFormat="1" ht="10.5" customHeight="1">
      <c r="A18" s="23" t="s">
        <v>258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493" t="s">
        <v>649</v>
      </c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3"/>
      <c r="BP18" s="493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3"/>
      <c r="CE18" s="493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3"/>
      <c r="DI18" s="493"/>
      <c r="DJ18" s="493"/>
      <c r="DK18" s="493"/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3"/>
      <c r="EF18" s="493"/>
      <c r="EG18" s="493"/>
      <c r="EH18" s="493"/>
      <c r="EI18" s="493"/>
      <c r="EJ18" s="493"/>
      <c r="EK18" s="493"/>
      <c r="EL18" s="493"/>
      <c r="ER18" s="24"/>
      <c r="ES18" s="24"/>
      <c r="ET18" s="24"/>
      <c r="EU18" s="24"/>
      <c r="EX18" s="32" t="s">
        <v>259</v>
      </c>
      <c r="EZ18" s="502" t="s">
        <v>646</v>
      </c>
      <c r="FA18" s="503"/>
      <c r="FB18" s="503"/>
      <c r="FC18" s="503"/>
      <c r="FD18" s="503"/>
      <c r="FE18" s="503"/>
      <c r="FF18" s="503"/>
      <c r="FG18" s="503"/>
      <c r="FH18" s="503"/>
      <c r="FI18" s="503"/>
      <c r="FJ18" s="503"/>
      <c r="FK18" s="504"/>
    </row>
    <row r="19" spans="1:167" s="23" customFormat="1" ht="10.5" customHeight="1">
      <c r="A19" s="23" t="s">
        <v>260</v>
      </c>
      <c r="AO19" s="492" t="s">
        <v>650</v>
      </c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2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2"/>
      <c r="DX19" s="492"/>
      <c r="DY19" s="492"/>
      <c r="DZ19" s="492"/>
      <c r="EA19" s="492"/>
      <c r="EB19" s="492"/>
      <c r="EC19" s="492"/>
      <c r="ED19" s="492"/>
      <c r="EE19" s="492"/>
      <c r="EF19" s="492"/>
      <c r="EG19" s="492"/>
      <c r="EH19" s="492"/>
      <c r="EI19" s="492"/>
      <c r="EJ19" s="492"/>
      <c r="EK19" s="492"/>
      <c r="EL19" s="492"/>
      <c r="ER19" s="24"/>
      <c r="ES19" s="24"/>
      <c r="ET19" s="24"/>
      <c r="EU19" s="24"/>
      <c r="EX19" s="24"/>
      <c r="EZ19" s="494"/>
      <c r="FA19" s="495"/>
      <c r="FB19" s="495"/>
      <c r="FC19" s="495"/>
      <c r="FD19" s="495"/>
      <c r="FE19" s="495"/>
      <c r="FF19" s="495"/>
      <c r="FG19" s="495"/>
      <c r="FH19" s="495"/>
      <c r="FI19" s="495"/>
      <c r="FJ19" s="495"/>
      <c r="FK19" s="496"/>
    </row>
    <row r="20" spans="1:167" s="23" customFormat="1" ht="10.5" customHeight="1">
      <c r="A20" s="23" t="s">
        <v>26</v>
      </c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3"/>
      <c r="CK20" s="493"/>
      <c r="CL20" s="493"/>
      <c r="CM20" s="493"/>
      <c r="CN20" s="493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3"/>
      <c r="DG20" s="493"/>
      <c r="DH20" s="493"/>
      <c r="DI20" s="493"/>
      <c r="DJ20" s="493"/>
      <c r="DK20" s="493"/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3"/>
      <c r="EF20" s="493"/>
      <c r="EG20" s="493"/>
      <c r="EH20" s="493"/>
      <c r="EI20" s="493"/>
      <c r="EJ20" s="493"/>
      <c r="EK20" s="493"/>
      <c r="EL20" s="493"/>
      <c r="ER20" s="24"/>
      <c r="ES20" s="24"/>
      <c r="ET20" s="24"/>
      <c r="EU20" s="24"/>
      <c r="EX20" s="24" t="s">
        <v>261</v>
      </c>
      <c r="EZ20" s="497" t="s">
        <v>647</v>
      </c>
      <c r="FA20" s="498"/>
      <c r="FB20" s="498"/>
      <c r="FC20" s="498"/>
      <c r="FD20" s="498"/>
      <c r="FE20" s="498"/>
      <c r="FF20" s="498"/>
      <c r="FG20" s="498"/>
      <c r="FH20" s="498"/>
      <c r="FI20" s="498"/>
      <c r="FJ20" s="498"/>
      <c r="FK20" s="499"/>
    </row>
    <row r="21" spans="1:167" s="23" customFormat="1" ht="10.5" customHeight="1">
      <c r="A21" s="23" t="s">
        <v>260</v>
      </c>
      <c r="AO21" s="492" t="s">
        <v>651</v>
      </c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2"/>
      <c r="CO21" s="492"/>
      <c r="CP21" s="492"/>
      <c r="CQ21" s="492"/>
      <c r="CR21" s="492"/>
      <c r="CS21" s="492"/>
      <c r="CT21" s="492"/>
      <c r="CU21" s="492"/>
      <c r="CV21" s="492"/>
      <c r="CW21" s="492"/>
      <c r="CX21" s="492"/>
      <c r="CY21" s="492"/>
      <c r="CZ21" s="492"/>
      <c r="DA21" s="492"/>
      <c r="DB21" s="492"/>
      <c r="DC21" s="492"/>
      <c r="DD21" s="492"/>
      <c r="DE21" s="492"/>
      <c r="DF21" s="492"/>
      <c r="DG21" s="492"/>
      <c r="DH21" s="492"/>
      <c r="DI21" s="492"/>
      <c r="DJ21" s="492"/>
      <c r="DK21" s="492"/>
      <c r="DL21" s="492"/>
      <c r="DM21" s="492"/>
      <c r="DN21" s="492"/>
      <c r="DO21" s="492"/>
      <c r="DP21" s="492"/>
      <c r="DQ21" s="492"/>
      <c r="DR21" s="492"/>
      <c r="DS21" s="492"/>
      <c r="DT21" s="492"/>
      <c r="DU21" s="492"/>
      <c r="DV21" s="492"/>
      <c r="DW21" s="492"/>
      <c r="DX21" s="492"/>
      <c r="DY21" s="492"/>
      <c r="DZ21" s="492"/>
      <c r="EA21" s="492"/>
      <c r="EB21" s="492"/>
      <c r="EC21" s="492"/>
      <c r="ED21" s="492"/>
      <c r="EE21" s="492"/>
      <c r="EF21" s="492"/>
      <c r="EG21" s="492"/>
      <c r="EH21" s="492"/>
      <c r="EI21" s="492"/>
      <c r="EJ21" s="492"/>
      <c r="EK21" s="492"/>
      <c r="EL21" s="492"/>
      <c r="EN21" s="31"/>
      <c r="EO21" s="31"/>
      <c r="EP21" s="31"/>
      <c r="EQ21" s="31"/>
      <c r="ER21" s="32"/>
      <c r="ES21" s="32"/>
      <c r="ET21" s="32"/>
      <c r="EU21" s="32"/>
      <c r="EW21" s="31"/>
      <c r="EZ21" s="494" t="s">
        <v>648</v>
      </c>
      <c r="FA21" s="495"/>
      <c r="FB21" s="495"/>
      <c r="FC21" s="495"/>
      <c r="FD21" s="495"/>
      <c r="FE21" s="495"/>
      <c r="FF21" s="495"/>
      <c r="FG21" s="495"/>
      <c r="FH21" s="495"/>
      <c r="FI21" s="495"/>
      <c r="FJ21" s="495"/>
      <c r="FK21" s="496"/>
    </row>
    <row r="22" spans="1:167" s="23" customFormat="1" ht="10.5" customHeight="1">
      <c r="A22" s="23" t="s">
        <v>262</v>
      </c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93"/>
      <c r="BY22" s="493"/>
      <c r="BZ22" s="493"/>
      <c r="CA22" s="493"/>
      <c r="CB22" s="493"/>
      <c r="CC22" s="493"/>
      <c r="CD22" s="493"/>
      <c r="CE22" s="493"/>
      <c r="CF22" s="493"/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3"/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3"/>
      <c r="EF22" s="493"/>
      <c r="EG22" s="493"/>
      <c r="EH22" s="493"/>
      <c r="EI22" s="493"/>
      <c r="EJ22" s="493"/>
      <c r="EK22" s="493"/>
      <c r="EL22" s="493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255</v>
      </c>
      <c r="EZ22" s="500"/>
      <c r="FA22" s="413"/>
      <c r="FB22" s="413"/>
      <c r="FC22" s="413"/>
      <c r="FD22" s="413"/>
      <c r="FE22" s="413"/>
      <c r="FF22" s="413"/>
      <c r="FG22" s="413"/>
      <c r="FH22" s="413"/>
      <c r="FI22" s="413"/>
      <c r="FJ22" s="413"/>
      <c r="FK22" s="501"/>
    </row>
    <row r="23" spans="1:167" s="23" customFormat="1" ht="10.5" customHeight="1">
      <c r="A23" s="23" t="s">
        <v>263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497" t="s">
        <v>30</v>
      </c>
      <c r="FA23" s="498"/>
      <c r="FB23" s="498"/>
      <c r="FC23" s="498"/>
      <c r="FD23" s="498"/>
      <c r="FE23" s="498"/>
      <c r="FF23" s="498"/>
      <c r="FG23" s="498"/>
      <c r="FH23" s="498"/>
      <c r="FI23" s="498"/>
      <c r="FJ23" s="498"/>
      <c r="FK23" s="499"/>
    </row>
    <row r="24" spans="12:167" s="23" customFormat="1" ht="10.5" customHeight="1" thickBot="1"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264</v>
      </c>
      <c r="EZ24" s="469"/>
      <c r="FA24" s="470"/>
      <c r="FB24" s="470"/>
      <c r="FC24" s="470"/>
      <c r="FD24" s="470"/>
      <c r="FE24" s="470"/>
      <c r="FF24" s="470"/>
      <c r="FG24" s="470"/>
      <c r="FH24" s="470"/>
      <c r="FI24" s="470"/>
      <c r="FJ24" s="470"/>
      <c r="FK24" s="471"/>
    </row>
    <row r="25" spans="12:167" s="22" customFormat="1" ht="10.5" customHeight="1" thickBot="1">
      <c r="L25" s="422" t="s">
        <v>265</v>
      </c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266</v>
      </c>
      <c r="EN26" s="472">
        <v>0</v>
      </c>
      <c r="EO26" s="473"/>
      <c r="EP26" s="473"/>
      <c r="EQ26" s="473"/>
      <c r="ER26" s="473"/>
      <c r="ES26" s="473"/>
      <c r="ET26" s="473"/>
      <c r="EU26" s="473"/>
      <c r="EV26" s="473"/>
      <c r="EW26" s="473"/>
      <c r="EX26" s="473"/>
      <c r="EY26" s="473"/>
      <c r="EZ26" s="473"/>
      <c r="FA26" s="473"/>
      <c r="FB26" s="473"/>
      <c r="FC26" s="473"/>
      <c r="FD26" s="473"/>
      <c r="FE26" s="473"/>
      <c r="FF26" s="473"/>
      <c r="FG26" s="473"/>
      <c r="FH26" s="473"/>
      <c r="FI26" s="473"/>
      <c r="FJ26" s="473"/>
      <c r="FK26" s="474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475" t="s">
        <v>267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7" t="s">
        <v>268</v>
      </c>
      <c r="AF28" s="476"/>
      <c r="AG28" s="476"/>
      <c r="AH28" s="476"/>
      <c r="AI28" s="476"/>
      <c r="AJ28" s="476"/>
      <c r="AK28" s="476"/>
      <c r="AL28" s="476"/>
      <c r="AM28" s="476"/>
      <c r="AN28" s="476"/>
      <c r="AO28" s="478" t="s">
        <v>269</v>
      </c>
      <c r="AP28" s="479"/>
      <c r="AQ28" s="479"/>
      <c r="AR28" s="479"/>
      <c r="AS28" s="479"/>
      <c r="AT28" s="479"/>
      <c r="AU28" s="479"/>
      <c r="AV28" s="479"/>
      <c r="AW28" s="479"/>
      <c r="AX28" s="479"/>
      <c r="AY28" s="477" t="s">
        <v>270</v>
      </c>
      <c r="AZ28" s="476"/>
      <c r="BA28" s="476"/>
      <c r="BB28" s="476"/>
      <c r="BC28" s="476"/>
      <c r="BD28" s="476"/>
      <c r="BE28" s="476"/>
      <c r="BF28" s="476"/>
      <c r="BG28" s="476"/>
      <c r="BH28" s="476"/>
      <c r="BI28" s="480" t="s">
        <v>271</v>
      </c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2"/>
      <c r="CN28" s="483" t="s">
        <v>272</v>
      </c>
      <c r="CO28" s="484"/>
      <c r="CP28" s="484"/>
      <c r="CQ28" s="484"/>
      <c r="CR28" s="484"/>
      <c r="CS28" s="484"/>
      <c r="CT28" s="484"/>
      <c r="CU28" s="484"/>
      <c r="CV28" s="484"/>
      <c r="CW28" s="484"/>
      <c r="CX28" s="484"/>
      <c r="CY28" s="484"/>
      <c r="CZ28" s="484"/>
      <c r="DA28" s="484"/>
      <c r="DB28" s="484"/>
      <c r="DC28" s="484"/>
      <c r="DD28" s="484"/>
      <c r="DE28" s="484"/>
      <c r="DF28" s="484"/>
      <c r="DG28" s="484"/>
      <c r="DH28" s="484"/>
      <c r="DI28" s="484"/>
      <c r="DJ28" s="484"/>
      <c r="DK28" s="484"/>
      <c r="DL28" s="484"/>
      <c r="DM28" s="484"/>
      <c r="DN28" s="484"/>
      <c r="DO28" s="485"/>
      <c r="DP28" s="458" t="s">
        <v>273</v>
      </c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59"/>
      <c r="EG28" s="459"/>
      <c r="EH28" s="459"/>
      <c r="EI28" s="459"/>
      <c r="EJ28" s="459"/>
      <c r="EK28" s="459"/>
      <c r="EL28" s="459"/>
      <c r="EM28" s="459"/>
      <c r="EN28" s="459"/>
      <c r="EO28" s="459"/>
      <c r="EP28" s="459"/>
      <c r="EQ28" s="459"/>
      <c r="ER28" s="459"/>
      <c r="ES28" s="459"/>
      <c r="ET28" s="459"/>
      <c r="EU28" s="459"/>
      <c r="EV28" s="459"/>
      <c r="EW28" s="459"/>
      <c r="EX28" s="459"/>
      <c r="EY28" s="459"/>
      <c r="EZ28" s="459"/>
      <c r="FA28" s="459"/>
      <c r="FB28" s="459"/>
      <c r="FC28" s="459"/>
      <c r="FD28" s="459"/>
      <c r="FE28" s="459"/>
      <c r="FF28" s="459"/>
      <c r="FG28" s="459"/>
      <c r="FH28" s="459"/>
      <c r="FI28" s="459"/>
      <c r="FJ28" s="459"/>
      <c r="FK28" s="459"/>
    </row>
    <row r="29" spans="1:167" s="23" customFormat="1" ht="10.5" customHeight="1">
      <c r="A29" s="475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7"/>
      <c r="AF29" s="476"/>
      <c r="AG29" s="476"/>
      <c r="AH29" s="476"/>
      <c r="AI29" s="476"/>
      <c r="AJ29" s="476"/>
      <c r="AK29" s="476"/>
      <c r="AL29" s="476"/>
      <c r="AM29" s="476"/>
      <c r="AN29" s="476"/>
      <c r="AO29" s="478"/>
      <c r="AP29" s="479"/>
      <c r="AQ29" s="479"/>
      <c r="AR29" s="479"/>
      <c r="AS29" s="479"/>
      <c r="AT29" s="479"/>
      <c r="AU29" s="479"/>
      <c r="AV29" s="479"/>
      <c r="AW29" s="479"/>
      <c r="AX29" s="479"/>
      <c r="AY29" s="477"/>
      <c r="AZ29" s="476"/>
      <c r="BA29" s="476"/>
      <c r="BB29" s="476"/>
      <c r="BC29" s="476"/>
      <c r="BD29" s="476"/>
      <c r="BE29" s="476"/>
      <c r="BF29" s="476"/>
      <c r="BG29" s="476"/>
      <c r="BH29" s="476"/>
      <c r="BI29" s="464" t="s">
        <v>274</v>
      </c>
      <c r="BJ29" s="465"/>
      <c r="BK29" s="465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66"/>
      <c r="CN29" s="486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8"/>
      <c r="DP29" s="460"/>
      <c r="DQ29" s="461"/>
      <c r="DR29" s="461"/>
      <c r="DS29" s="461"/>
      <c r="DT29" s="461"/>
      <c r="DU29" s="461"/>
      <c r="DV29" s="461"/>
      <c r="DW29" s="461"/>
      <c r="DX29" s="461"/>
      <c r="DY29" s="461"/>
      <c r="DZ29" s="461"/>
      <c r="EA29" s="461"/>
      <c r="EB29" s="461"/>
      <c r="EC29" s="461"/>
      <c r="ED29" s="461"/>
      <c r="EE29" s="461"/>
      <c r="EF29" s="461"/>
      <c r="EG29" s="461"/>
      <c r="EH29" s="461"/>
      <c r="EI29" s="461"/>
      <c r="EJ29" s="461"/>
      <c r="EK29" s="461"/>
      <c r="EL29" s="461"/>
      <c r="EM29" s="461"/>
      <c r="EN29" s="461"/>
      <c r="EO29" s="461"/>
      <c r="EP29" s="461"/>
      <c r="EQ29" s="461"/>
      <c r="ER29" s="461"/>
      <c r="ES29" s="461"/>
      <c r="ET29" s="461"/>
      <c r="EU29" s="461"/>
      <c r="EV29" s="461"/>
      <c r="EW29" s="461"/>
      <c r="EX29" s="461"/>
      <c r="EY29" s="461"/>
      <c r="EZ29" s="461"/>
      <c r="FA29" s="461"/>
      <c r="FB29" s="461"/>
      <c r="FC29" s="461"/>
      <c r="FD29" s="461"/>
      <c r="FE29" s="461"/>
      <c r="FF29" s="461"/>
      <c r="FG29" s="461"/>
      <c r="FH29" s="461"/>
      <c r="FI29" s="461"/>
      <c r="FJ29" s="461"/>
      <c r="FK29" s="461"/>
    </row>
    <row r="30" spans="1:167" s="41" customFormat="1" ht="10.5" customHeight="1">
      <c r="A30" s="475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9"/>
      <c r="AP30" s="479"/>
      <c r="AQ30" s="479"/>
      <c r="AR30" s="479"/>
      <c r="AS30" s="479"/>
      <c r="AT30" s="479"/>
      <c r="AU30" s="479"/>
      <c r="AV30" s="479"/>
      <c r="AW30" s="479"/>
      <c r="AX30" s="479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275</v>
      </c>
      <c r="CB30" s="414"/>
      <c r="CC30" s="414"/>
      <c r="CD30" s="414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486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8"/>
      <c r="DP30" s="460"/>
      <c r="DQ30" s="461"/>
      <c r="DR30" s="461"/>
      <c r="DS30" s="461"/>
      <c r="DT30" s="461"/>
      <c r="DU30" s="461"/>
      <c r="DV30" s="461"/>
      <c r="DW30" s="461"/>
      <c r="DX30" s="461"/>
      <c r="DY30" s="461"/>
      <c r="DZ30" s="461"/>
      <c r="EA30" s="461"/>
      <c r="EB30" s="461"/>
      <c r="EC30" s="461"/>
      <c r="ED30" s="461"/>
      <c r="EE30" s="461"/>
      <c r="EF30" s="461"/>
      <c r="EG30" s="461"/>
      <c r="EH30" s="461"/>
      <c r="EI30" s="461"/>
      <c r="EJ30" s="461"/>
      <c r="EK30" s="461"/>
      <c r="EL30" s="461"/>
      <c r="EM30" s="461"/>
      <c r="EN30" s="461"/>
      <c r="EO30" s="461"/>
      <c r="EP30" s="461"/>
      <c r="EQ30" s="461"/>
      <c r="ER30" s="461"/>
      <c r="ES30" s="461"/>
      <c r="ET30" s="461"/>
      <c r="EU30" s="461"/>
      <c r="EV30" s="461"/>
      <c r="EW30" s="461"/>
      <c r="EX30" s="461"/>
      <c r="EY30" s="461"/>
      <c r="EZ30" s="461"/>
      <c r="FA30" s="461"/>
      <c r="FB30" s="461"/>
      <c r="FC30" s="461"/>
      <c r="FD30" s="461"/>
      <c r="FE30" s="461"/>
      <c r="FF30" s="461"/>
      <c r="FG30" s="461"/>
      <c r="FH30" s="461"/>
      <c r="FI30" s="461"/>
      <c r="FJ30" s="461"/>
      <c r="FK30" s="461"/>
    </row>
    <row r="31" spans="1:167" s="41" customFormat="1" ht="3" customHeight="1">
      <c r="A31" s="475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9"/>
      <c r="AP31" s="479"/>
      <c r="AQ31" s="479"/>
      <c r="AR31" s="479"/>
      <c r="AS31" s="479"/>
      <c r="AT31" s="479"/>
      <c r="AU31" s="479"/>
      <c r="AV31" s="479"/>
      <c r="AW31" s="479"/>
      <c r="AX31" s="479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489"/>
      <c r="CO31" s="490"/>
      <c r="CP31" s="490"/>
      <c r="CQ31" s="490"/>
      <c r="CR31" s="490"/>
      <c r="CS31" s="490"/>
      <c r="CT31" s="490"/>
      <c r="CU31" s="490"/>
      <c r="CV31" s="490"/>
      <c r="CW31" s="490"/>
      <c r="CX31" s="490"/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490"/>
      <c r="DJ31" s="490"/>
      <c r="DK31" s="490"/>
      <c r="DL31" s="490"/>
      <c r="DM31" s="490"/>
      <c r="DN31" s="490"/>
      <c r="DO31" s="491"/>
      <c r="DP31" s="462"/>
      <c r="DQ31" s="463"/>
      <c r="DR31" s="463"/>
      <c r="DS31" s="463"/>
      <c r="DT31" s="463"/>
      <c r="DU31" s="463"/>
      <c r="DV31" s="463"/>
      <c r="DW31" s="463"/>
      <c r="DX31" s="463"/>
      <c r="DY31" s="463"/>
      <c r="DZ31" s="463"/>
      <c r="EA31" s="463"/>
      <c r="EB31" s="463"/>
      <c r="EC31" s="463"/>
      <c r="ED31" s="463"/>
      <c r="EE31" s="463"/>
      <c r="EF31" s="463"/>
      <c r="EG31" s="463"/>
      <c r="EH31" s="463"/>
      <c r="EI31" s="463"/>
      <c r="EJ31" s="463"/>
      <c r="EK31" s="463"/>
      <c r="EL31" s="463"/>
      <c r="EM31" s="463"/>
      <c r="EN31" s="463"/>
      <c r="EO31" s="463"/>
      <c r="EP31" s="463"/>
      <c r="EQ31" s="463"/>
      <c r="ER31" s="463"/>
      <c r="ES31" s="463"/>
      <c r="ET31" s="463"/>
      <c r="EU31" s="463"/>
      <c r="EV31" s="463"/>
      <c r="EW31" s="463"/>
      <c r="EX31" s="463"/>
      <c r="EY31" s="463"/>
      <c r="EZ31" s="463"/>
      <c r="FA31" s="463"/>
      <c r="FB31" s="463"/>
      <c r="FC31" s="463"/>
      <c r="FD31" s="463"/>
      <c r="FE31" s="463"/>
      <c r="FF31" s="463"/>
      <c r="FG31" s="463"/>
      <c r="FH31" s="463"/>
      <c r="FI31" s="463"/>
      <c r="FJ31" s="463"/>
      <c r="FK31" s="463"/>
    </row>
    <row r="32" spans="1:167" s="41" customFormat="1" ht="24" customHeight="1">
      <c r="A32" s="475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56" t="s">
        <v>276</v>
      </c>
      <c r="BJ32" s="456"/>
      <c r="BK32" s="456"/>
      <c r="BL32" s="456"/>
      <c r="BM32" s="456"/>
      <c r="BN32" s="456"/>
      <c r="BO32" s="456"/>
      <c r="BP32" s="456"/>
      <c r="BQ32" s="456"/>
      <c r="BR32" s="456"/>
      <c r="BS32" s="456" t="s">
        <v>277</v>
      </c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67" t="s">
        <v>276</v>
      </c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55"/>
      <c r="DB32" s="467" t="s">
        <v>277</v>
      </c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55"/>
      <c r="DP32" s="456" t="s">
        <v>278</v>
      </c>
      <c r="DQ32" s="456"/>
      <c r="DR32" s="456"/>
      <c r="DS32" s="456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6"/>
      <c r="EF32" s="456"/>
      <c r="EG32" s="456"/>
      <c r="EH32" s="456"/>
      <c r="EI32" s="456"/>
      <c r="EJ32" s="456"/>
      <c r="EK32" s="456"/>
      <c r="EL32" s="456"/>
      <c r="EM32" s="456"/>
      <c r="EN32" s="456" t="s">
        <v>279</v>
      </c>
      <c r="EO32" s="456"/>
      <c r="EP32" s="456"/>
      <c r="EQ32" s="456"/>
      <c r="ER32" s="456"/>
      <c r="ES32" s="456"/>
      <c r="ET32" s="456"/>
      <c r="EU32" s="456"/>
      <c r="EV32" s="456"/>
      <c r="EW32" s="456"/>
      <c r="EX32" s="456"/>
      <c r="EY32" s="456"/>
      <c r="EZ32" s="456"/>
      <c r="FA32" s="456"/>
      <c r="FB32" s="456"/>
      <c r="FC32" s="456"/>
      <c r="FD32" s="456"/>
      <c r="FE32" s="456"/>
      <c r="FF32" s="456"/>
      <c r="FG32" s="456"/>
      <c r="FH32" s="456"/>
      <c r="FI32" s="456"/>
      <c r="FJ32" s="456"/>
      <c r="FK32" s="467"/>
    </row>
    <row r="33" spans="1:167" s="23" customFormat="1" ht="10.5" customHeight="1" thickBot="1">
      <c r="A33" s="455">
        <v>1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7">
        <v>2</v>
      </c>
      <c r="AF33" s="457"/>
      <c r="AG33" s="457"/>
      <c r="AH33" s="457"/>
      <c r="AI33" s="457"/>
      <c r="AJ33" s="457"/>
      <c r="AK33" s="457"/>
      <c r="AL33" s="457"/>
      <c r="AM33" s="457"/>
      <c r="AN33" s="457"/>
      <c r="AO33" s="457">
        <v>3</v>
      </c>
      <c r="AP33" s="457"/>
      <c r="AQ33" s="457"/>
      <c r="AR33" s="457"/>
      <c r="AS33" s="457"/>
      <c r="AT33" s="457"/>
      <c r="AU33" s="457"/>
      <c r="AV33" s="457"/>
      <c r="AW33" s="457"/>
      <c r="AX33" s="457"/>
      <c r="AY33" s="457">
        <v>4</v>
      </c>
      <c r="AZ33" s="457"/>
      <c r="BA33" s="457"/>
      <c r="BB33" s="457"/>
      <c r="BC33" s="457"/>
      <c r="BD33" s="457"/>
      <c r="BE33" s="457"/>
      <c r="BF33" s="457"/>
      <c r="BG33" s="457"/>
      <c r="BH33" s="457"/>
      <c r="BI33" s="451">
        <v>5</v>
      </c>
      <c r="BJ33" s="451"/>
      <c r="BK33" s="451"/>
      <c r="BL33" s="451"/>
      <c r="BM33" s="451"/>
      <c r="BN33" s="451"/>
      <c r="BO33" s="451"/>
      <c r="BP33" s="451"/>
      <c r="BQ33" s="451"/>
      <c r="BR33" s="451"/>
      <c r="BS33" s="457">
        <v>6</v>
      </c>
      <c r="BT33" s="457"/>
      <c r="BU33" s="457"/>
      <c r="BV33" s="457"/>
      <c r="BW33" s="457"/>
      <c r="BX33" s="457"/>
      <c r="BY33" s="457"/>
      <c r="BZ33" s="457"/>
      <c r="CA33" s="457"/>
      <c r="CB33" s="457"/>
      <c r="CC33" s="457"/>
      <c r="CD33" s="457"/>
      <c r="CE33" s="457"/>
      <c r="CF33" s="457"/>
      <c r="CG33" s="457"/>
      <c r="CH33" s="457"/>
      <c r="CI33" s="457"/>
      <c r="CJ33" s="457"/>
      <c r="CK33" s="457"/>
      <c r="CL33" s="457"/>
      <c r="CM33" s="457"/>
      <c r="CN33" s="451">
        <v>7</v>
      </c>
      <c r="CO33" s="451"/>
      <c r="CP33" s="451"/>
      <c r="CQ33" s="451"/>
      <c r="CR33" s="451"/>
      <c r="CS33" s="451"/>
      <c r="CT33" s="451"/>
      <c r="CU33" s="451"/>
      <c r="CV33" s="451"/>
      <c r="CW33" s="451"/>
      <c r="CX33" s="451"/>
      <c r="CY33" s="451"/>
      <c r="CZ33" s="451"/>
      <c r="DA33" s="451"/>
      <c r="DB33" s="451">
        <v>8</v>
      </c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>
        <v>9</v>
      </c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>
        <v>10</v>
      </c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1"/>
      <c r="FE33" s="451"/>
      <c r="FF33" s="451"/>
      <c r="FG33" s="451"/>
      <c r="FH33" s="451"/>
      <c r="FI33" s="451"/>
      <c r="FJ33" s="451"/>
      <c r="FK33" s="452"/>
    </row>
    <row r="34" spans="1:167" s="23" customFormat="1" ht="24" customHeight="1" thickBot="1">
      <c r="A34" s="443" t="s">
        <v>666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5"/>
      <c r="AE34" s="453" t="s">
        <v>667</v>
      </c>
      <c r="AF34" s="440"/>
      <c r="AG34" s="440"/>
      <c r="AH34" s="440"/>
      <c r="AI34" s="440"/>
      <c r="AJ34" s="440"/>
      <c r="AK34" s="440"/>
      <c r="AL34" s="440"/>
      <c r="AM34" s="440"/>
      <c r="AN34" s="440"/>
      <c r="AO34" s="454" t="s">
        <v>542</v>
      </c>
      <c r="AP34" s="454"/>
      <c r="AQ34" s="454"/>
      <c r="AR34" s="454"/>
      <c r="AS34" s="454"/>
      <c r="AT34" s="454"/>
      <c r="AU34" s="454"/>
      <c r="AV34" s="454"/>
      <c r="AW34" s="454"/>
      <c r="AX34" s="454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1"/>
      <c r="BT34" s="441"/>
      <c r="BU34" s="441"/>
      <c r="BV34" s="441"/>
      <c r="BW34" s="441"/>
      <c r="BX34" s="441"/>
      <c r="BY34" s="441"/>
      <c r="BZ34" s="441"/>
      <c r="CA34" s="441"/>
      <c r="CB34" s="441"/>
      <c r="CC34" s="441"/>
      <c r="CD34" s="441"/>
      <c r="CE34" s="441"/>
      <c r="CF34" s="441"/>
      <c r="CG34" s="441"/>
      <c r="CH34" s="441"/>
      <c r="CI34" s="441"/>
      <c r="CJ34" s="441"/>
      <c r="CK34" s="441"/>
      <c r="CL34" s="441"/>
      <c r="CM34" s="441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1"/>
      <c r="DC34" s="441"/>
      <c r="DD34" s="441"/>
      <c r="DE34" s="441"/>
      <c r="DF34" s="441"/>
      <c r="DG34" s="441"/>
      <c r="DH34" s="441"/>
      <c r="DI34" s="441"/>
      <c r="DJ34" s="441"/>
      <c r="DK34" s="441"/>
      <c r="DL34" s="441"/>
      <c r="DM34" s="441"/>
      <c r="DN34" s="441"/>
      <c r="DO34" s="441"/>
      <c r="DP34" s="441">
        <v>4252.8</v>
      </c>
      <c r="DQ34" s="441"/>
      <c r="DR34" s="441"/>
      <c r="DS34" s="441"/>
      <c r="DT34" s="441"/>
      <c r="DU34" s="441"/>
      <c r="DV34" s="441"/>
      <c r="DW34" s="441"/>
      <c r="DX34" s="441"/>
      <c r="DY34" s="441"/>
      <c r="DZ34" s="441"/>
      <c r="EA34" s="441"/>
      <c r="EB34" s="441"/>
      <c r="EC34" s="441"/>
      <c r="ED34" s="441"/>
      <c r="EE34" s="441"/>
      <c r="EF34" s="441"/>
      <c r="EG34" s="441"/>
      <c r="EH34" s="441"/>
      <c r="EI34" s="441"/>
      <c r="EJ34" s="441"/>
      <c r="EK34" s="441"/>
      <c r="EL34" s="441"/>
      <c r="EM34" s="441"/>
      <c r="EN34" s="441"/>
      <c r="EO34" s="441"/>
      <c r="EP34" s="441"/>
      <c r="EQ34" s="441"/>
      <c r="ER34" s="441"/>
      <c r="ES34" s="441"/>
      <c r="ET34" s="441"/>
      <c r="EU34" s="441"/>
      <c r="EV34" s="441"/>
      <c r="EW34" s="441"/>
      <c r="EX34" s="441"/>
      <c r="EY34" s="441"/>
      <c r="EZ34" s="441"/>
      <c r="FA34" s="441"/>
      <c r="FB34" s="441"/>
      <c r="FC34" s="441"/>
      <c r="FD34" s="441"/>
      <c r="FE34" s="441"/>
      <c r="FF34" s="441"/>
      <c r="FG34" s="441"/>
      <c r="FH34" s="441"/>
      <c r="FI34" s="441"/>
      <c r="FJ34" s="441"/>
      <c r="FK34" s="442"/>
    </row>
    <row r="35" spans="1:167" s="23" customFormat="1" ht="24" customHeight="1" thickBot="1">
      <c r="A35" s="443" t="s">
        <v>666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5"/>
      <c r="AE35" s="453" t="s">
        <v>667</v>
      </c>
      <c r="AF35" s="440"/>
      <c r="AG35" s="440"/>
      <c r="AH35" s="440"/>
      <c r="AI35" s="440"/>
      <c r="AJ35" s="440"/>
      <c r="AK35" s="440"/>
      <c r="AL35" s="440"/>
      <c r="AM35" s="440"/>
      <c r="AN35" s="440"/>
      <c r="AO35" s="449" t="s">
        <v>174</v>
      </c>
      <c r="AP35" s="449"/>
      <c r="AQ35" s="449"/>
      <c r="AR35" s="449"/>
      <c r="AS35" s="449"/>
      <c r="AT35" s="449"/>
      <c r="AU35" s="449"/>
      <c r="AV35" s="449"/>
      <c r="AW35" s="449"/>
      <c r="AX35" s="449"/>
      <c r="AY35" s="450"/>
      <c r="AZ35" s="450"/>
      <c r="BA35" s="450"/>
      <c r="BB35" s="450"/>
      <c r="BC35" s="450"/>
      <c r="BD35" s="450"/>
      <c r="BE35" s="450"/>
      <c r="BF35" s="450"/>
      <c r="BG35" s="450"/>
      <c r="BH35" s="450"/>
      <c r="BI35" s="450"/>
      <c r="BJ35" s="450"/>
      <c r="BK35" s="450"/>
      <c r="BL35" s="450"/>
      <c r="BM35" s="450"/>
      <c r="BN35" s="450"/>
      <c r="BO35" s="450"/>
      <c r="BP35" s="450"/>
      <c r="BQ35" s="450"/>
      <c r="BR35" s="450"/>
      <c r="BS35" s="431"/>
      <c r="BT35" s="431"/>
      <c r="BU35" s="431"/>
      <c r="BV35" s="431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31"/>
      <c r="CN35" s="430"/>
      <c r="CO35" s="430"/>
      <c r="CP35" s="430"/>
      <c r="CQ35" s="430"/>
      <c r="CR35" s="430"/>
      <c r="CS35" s="430"/>
      <c r="CT35" s="430"/>
      <c r="CU35" s="430"/>
      <c r="CV35" s="430"/>
      <c r="CW35" s="430"/>
      <c r="CX35" s="430"/>
      <c r="CY35" s="430"/>
      <c r="CZ35" s="430"/>
      <c r="DA35" s="430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1"/>
      <c r="DQ35" s="431"/>
      <c r="DR35" s="431"/>
      <c r="DS35" s="431"/>
      <c r="DT35" s="431"/>
      <c r="DU35" s="431"/>
      <c r="DV35" s="431"/>
      <c r="DW35" s="431"/>
      <c r="DX35" s="431"/>
      <c r="DY35" s="431"/>
      <c r="DZ35" s="431"/>
      <c r="EA35" s="431"/>
      <c r="EB35" s="431"/>
      <c r="EC35" s="431"/>
      <c r="ED35" s="431"/>
      <c r="EE35" s="431"/>
      <c r="EF35" s="431"/>
      <c r="EG35" s="431"/>
      <c r="EH35" s="431"/>
      <c r="EI35" s="431"/>
      <c r="EJ35" s="431"/>
      <c r="EK35" s="431"/>
      <c r="EL35" s="431"/>
      <c r="EM35" s="431"/>
      <c r="EN35" s="431">
        <v>4252.8</v>
      </c>
      <c r="EO35" s="431"/>
      <c r="EP35" s="431"/>
      <c r="EQ35" s="431"/>
      <c r="ER35" s="431"/>
      <c r="ES35" s="431"/>
      <c r="ET35" s="431"/>
      <c r="EU35" s="431"/>
      <c r="EV35" s="431"/>
      <c r="EW35" s="431"/>
      <c r="EX35" s="431"/>
      <c r="EY35" s="431"/>
      <c r="EZ35" s="431"/>
      <c r="FA35" s="431"/>
      <c r="FB35" s="431"/>
      <c r="FC35" s="431"/>
      <c r="FD35" s="431"/>
      <c r="FE35" s="431"/>
      <c r="FF35" s="431"/>
      <c r="FG35" s="431"/>
      <c r="FH35" s="431"/>
      <c r="FI35" s="431"/>
      <c r="FJ35" s="431"/>
      <c r="FK35" s="432"/>
    </row>
    <row r="36" spans="1:167" s="23" customFormat="1" ht="24" customHeight="1">
      <c r="A36" s="443" t="s">
        <v>652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5"/>
      <c r="AE36" s="453" t="s">
        <v>637</v>
      </c>
      <c r="AF36" s="440"/>
      <c r="AG36" s="440"/>
      <c r="AH36" s="440"/>
      <c r="AI36" s="440"/>
      <c r="AJ36" s="440"/>
      <c r="AK36" s="440"/>
      <c r="AL36" s="440"/>
      <c r="AM36" s="440"/>
      <c r="AN36" s="440"/>
      <c r="AO36" s="454" t="s">
        <v>542</v>
      </c>
      <c r="AP36" s="454"/>
      <c r="AQ36" s="454"/>
      <c r="AR36" s="454"/>
      <c r="AS36" s="454"/>
      <c r="AT36" s="454"/>
      <c r="AU36" s="454"/>
      <c r="AV36" s="454"/>
      <c r="AW36" s="454"/>
      <c r="AX36" s="454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1"/>
      <c r="DC36" s="441"/>
      <c r="DD36" s="441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>
        <v>264757.68</v>
      </c>
      <c r="DQ36" s="441"/>
      <c r="DR36" s="441"/>
      <c r="DS36" s="441"/>
      <c r="DT36" s="441"/>
      <c r="DU36" s="441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1"/>
      <c r="EX36" s="441"/>
      <c r="EY36" s="441"/>
      <c r="EZ36" s="441"/>
      <c r="FA36" s="441"/>
      <c r="FB36" s="441"/>
      <c r="FC36" s="441"/>
      <c r="FD36" s="441"/>
      <c r="FE36" s="441"/>
      <c r="FF36" s="441"/>
      <c r="FG36" s="441"/>
      <c r="FH36" s="441"/>
      <c r="FI36" s="441"/>
      <c r="FJ36" s="441"/>
      <c r="FK36" s="442"/>
    </row>
    <row r="37" spans="1:167" s="23" customFormat="1" ht="24" customHeight="1" thickBot="1">
      <c r="A37" s="443" t="s">
        <v>652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5"/>
      <c r="AE37" s="446" t="s">
        <v>637</v>
      </c>
      <c r="AF37" s="447"/>
      <c r="AG37" s="447"/>
      <c r="AH37" s="447"/>
      <c r="AI37" s="447"/>
      <c r="AJ37" s="447"/>
      <c r="AK37" s="447"/>
      <c r="AL37" s="447"/>
      <c r="AM37" s="447"/>
      <c r="AN37" s="448"/>
      <c r="AO37" s="449" t="s">
        <v>190</v>
      </c>
      <c r="AP37" s="449"/>
      <c r="AQ37" s="449"/>
      <c r="AR37" s="449"/>
      <c r="AS37" s="449"/>
      <c r="AT37" s="449"/>
      <c r="AU37" s="449"/>
      <c r="AV37" s="449"/>
      <c r="AW37" s="449"/>
      <c r="AX37" s="449"/>
      <c r="AY37" s="450"/>
      <c r="AZ37" s="450"/>
      <c r="BA37" s="450"/>
      <c r="BB37" s="450"/>
      <c r="BC37" s="450"/>
      <c r="BD37" s="450"/>
      <c r="BE37" s="450"/>
      <c r="BF37" s="450"/>
      <c r="BG37" s="450"/>
      <c r="BH37" s="450"/>
      <c r="BI37" s="450"/>
      <c r="BJ37" s="450"/>
      <c r="BK37" s="450"/>
      <c r="BL37" s="450"/>
      <c r="BM37" s="450"/>
      <c r="BN37" s="450"/>
      <c r="BO37" s="450"/>
      <c r="BP37" s="450"/>
      <c r="BQ37" s="450"/>
      <c r="BR37" s="450"/>
      <c r="BS37" s="431"/>
      <c r="BT37" s="431"/>
      <c r="BU37" s="431"/>
      <c r="BV37" s="431"/>
      <c r="BW37" s="431"/>
      <c r="BX37" s="431"/>
      <c r="BY37" s="431"/>
      <c r="BZ37" s="431"/>
      <c r="CA37" s="431"/>
      <c r="CB37" s="431"/>
      <c r="CC37" s="431"/>
      <c r="CD37" s="431"/>
      <c r="CE37" s="431"/>
      <c r="CF37" s="431"/>
      <c r="CG37" s="431"/>
      <c r="CH37" s="431"/>
      <c r="CI37" s="431"/>
      <c r="CJ37" s="431"/>
      <c r="CK37" s="431"/>
      <c r="CL37" s="431"/>
      <c r="CM37" s="431"/>
      <c r="CN37" s="430"/>
      <c r="CO37" s="430"/>
      <c r="CP37" s="430"/>
      <c r="CQ37" s="430"/>
      <c r="CR37" s="430"/>
      <c r="CS37" s="430"/>
      <c r="CT37" s="430"/>
      <c r="CU37" s="430"/>
      <c r="CV37" s="430"/>
      <c r="CW37" s="430"/>
      <c r="CX37" s="430"/>
      <c r="CY37" s="430"/>
      <c r="CZ37" s="430"/>
      <c r="DA37" s="430"/>
      <c r="DB37" s="431"/>
      <c r="DC37" s="431"/>
      <c r="DD37" s="431"/>
      <c r="DE37" s="431"/>
      <c r="DF37" s="431"/>
      <c r="DG37" s="431"/>
      <c r="DH37" s="431"/>
      <c r="DI37" s="431"/>
      <c r="DJ37" s="431"/>
      <c r="DK37" s="431"/>
      <c r="DL37" s="431"/>
      <c r="DM37" s="431"/>
      <c r="DN37" s="431"/>
      <c r="DO37" s="431"/>
      <c r="DP37" s="431"/>
      <c r="DQ37" s="431"/>
      <c r="DR37" s="431"/>
      <c r="DS37" s="431"/>
      <c r="DT37" s="431"/>
      <c r="DU37" s="431"/>
      <c r="DV37" s="431"/>
      <c r="DW37" s="431"/>
      <c r="DX37" s="431"/>
      <c r="DY37" s="431"/>
      <c r="DZ37" s="431"/>
      <c r="EA37" s="431"/>
      <c r="EB37" s="431"/>
      <c r="EC37" s="431"/>
      <c r="ED37" s="431"/>
      <c r="EE37" s="431"/>
      <c r="EF37" s="431"/>
      <c r="EG37" s="431"/>
      <c r="EH37" s="431"/>
      <c r="EI37" s="431"/>
      <c r="EJ37" s="431"/>
      <c r="EK37" s="431"/>
      <c r="EL37" s="431"/>
      <c r="EM37" s="431"/>
      <c r="EN37" s="431">
        <v>264757.68</v>
      </c>
      <c r="EO37" s="431"/>
      <c r="EP37" s="431"/>
      <c r="EQ37" s="431"/>
      <c r="ER37" s="431"/>
      <c r="ES37" s="431"/>
      <c r="ET37" s="431"/>
      <c r="EU37" s="431"/>
      <c r="EV37" s="431"/>
      <c r="EW37" s="431"/>
      <c r="EX37" s="431"/>
      <c r="EY37" s="431"/>
      <c r="EZ37" s="431"/>
      <c r="FA37" s="431"/>
      <c r="FB37" s="431"/>
      <c r="FC37" s="431"/>
      <c r="FD37" s="431"/>
      <c r="FE37" s="431"/>
      <c r="FF37" s="431"/>
      <c r="FG37" s="431"/>
      <c r="FH37" s="431"/>
      <c r="FI37" s="431"/>
      <c r="FJ37" s="431"/>
      <c r="FK37" s="432"/>
    </row>
    <row r="38" spans="69:167" s="31" customFormat="1" ht="12" customHeight="1" thickBot="1">
      <c r="BQ38" s="32" t="s">
        <v>280</v>
      </c>
      <c r="BS38" s="433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5"/>
      <c r="CN38" s="436" t="s">
        <v>36</v>
      </c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7"/>
      <c r="DC38" s="437"/>
      <c r="DD38" s="437"/>
      <c r="DE38" s="437"/>
      <c r="DF38" s="437"/>
      <c r="DG38" s="437"/>
      <c r="DH38" s="437"/>
      <c r="DI38" s="437"/>
      <c r="DJ38" s="437"/>
      <c r="DK38" s="437"/>
      <c r="DL38" s="437"/>
      <c r="DM38" s="437"/>
      <c r="DN38" s="437"/>
      <c r="DO38" s="437"/>
      <c r="DP38" s="438">
        <f>SUM(DP34:EM37)</f>
        <v>269010.48</v>
      </c>
      <c r="DQ38" s="438"/>
      <c r="DR38" s="438"/>
      <c r="DS38" s="438"/>
      <c r="DT38" s="438"/>
      <c r="DU38" s="438"/>
      <c r="DV38" s="438"/>
      <c r="DW38" s="438"/>
      <c r="DX38" s="438"/>
      <c r="DY38" s="438"/>
      <c r="DZ38" s="438"/>
      <c r="EA38" s="438"/>
      <c r="EB38" s="438"/>
      <c r="EC38" s="438"/>
      <c r="ED38" s="438"/>
      <c r="EE38" s="438"/>
      <c r="EF38" s="438"/>
      <c r="EG38" s="438"/>
      <c r="EH38" s="438"/>
      <c r="EI38" s="438"/>
      <c r="EJ38" s="438"/>
      <c r="EK38" s="438"/>
      <c r="EL38" s="438"/>
      <c r="EM38" s="438"/>
      <c r="EN38" s="438">
        <f>SUM(EN34:FK37)</f>
        <v>269010.48</v>
      </c>
      <c r="EO38" s="438"/>
      <c r="EP38" s="438"/>
      <c r="EQ38" s="438"/>
      <c r="ER38" s="438"/>
      <c r="ES38" s="438"/>
      <c r="ET38" s="438"/>
      <c r="EU38" s="438"/>
      <c r="EV38" s="438"/>
      <c r="EW38" s="438"/>
      <c r="EX38" s="438"/>
      <c r="EY38" s="438"/>
      <c r="EZ38" s="438"/>
      <c r="FA38" s="438"/>
      <c r="FB38" s="438"/>
      <c r="FC38" s="438"/>
      <c r="FD38" s="438"/>
      <c r="FE38" s="438"/>
      <c r="FF38" s="438"/>
      <c r="FG38" s="438"/>
      <c r="FH38" s="438"/>
      <c r="FI38" s="438"/>
      <c r="FJ38" s="438"/>
      <c r="FK38" s="439"/>
    </row>
    <row r="39" ht="4.5" customHeight="1" thickBot="1"/>
    <row r="40" spans="150:167" s="23" customFormat="1" ht="10.5" customHeight="1">
      <c r="ET40" s="24"/>
      <c r="EU40" s="24"/>
      <c r="EX40" s="24" t="s">
        <v>281</v>
      </c>
      <c r="EZ40" s="424"/>
      <c r="FA40" s="425"/>
      <c r="FB40" s="425"/>
      <c r="FC40" s="425"/>
      <c r="FD40" s="425"/>
      <c r="FE40" s="425"/>
      <c r="FF40" s="425"/>
      <c r="FG40" s="425"/>
      <c r="FH40" s="425"/>
      <c r="FI40" s="425"/>
      <c r="FJ40" s="425"/>
      <c r="FK40" s="426"/>
    </row>
    <row r="41" spans="1:167" s="23" customFormat="1" ht="10.5" customHeight="1" thickBot="1">
      <c r="A41" s="23" t="s">
        <v>282</v>
      </c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H41" s="417" t="str">
        <f>'стр.5_6'!BY33</f>
        <v>Минкина Н.Г.</v>
      </c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7"/>
      <c r="BE41" s="417"/>
      <c r="BF41" s="417"/>
      <c r="ET41" s="24"/>
      <c r="EU41" s="24"/>
      <c r="EW41" s="31"/>
      <c r="EX41" s="24" t="s">
        <v>283</v>
      </c>
      <c r="EZ41" s="427"/>
      <c r="FA41" s="428"/>
      <c r="FB41" s="428"/>
      <c r="FC41" s="428"/>
      <c r="FD41" s="428"/>
      <c r="FE41" s="428"/>
      <c r="FF41" s="428"/>
      <c r="FG41" s="428"/>
      <c r="FH41" s="428"/>
      <c r="FI41" s="428"/>
      <c r="FJ41" s="428"/>
      <c r="FK41" s="429"/>
    </row>
    <row r="42" spans="14:58" s="22" customFormat="1" ht="10.5" customHeight="1" thickBot="1">
      <c r="N42" s="422" t="s">
        <v>17</v>
      </c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H42" s="423" t="s">
        <v>18</v>
      </c>
      <c r="AI42" s="423"/>
      <c r="AJ42" s="423"/>
      <c r="AK42" s="423"/>
      <c r="AL42" s="423"/>
      <c r="AM42" s="423"/>
      <c r="AN42" s="423"/>
      <c r="AO42" s="423"/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</row>
    <row r="43" spans="1:167" ht="10.5" customHeight="1">
      <c r="A43" s="23" t="s">
        <v>284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X43" s="418" t="s">
        <v>285</v>
      </c>
      <c r="BY43" s="419"/>
      <c r="BZ43" s="419"/>
      <c r="CA43" s="419"/>
      <c r="CB43" s="419"/>
      <c r="CC43" s="419"/>
      <c r="CD43" s="419"/>
      <c r="CE43" s="419"/>
      <c r="CF43" s="419"/>
      <c r="CG43" s="419"/>
      <c r="CH43" s="419"/>
      <c r="CI43" s="419"/>
      <c r="CJ43" s="419"/>
      <c r="CK43" s="419"/>
      <c r="CL43" s="419"/>
      <c r="CM43" s="419"/>
      <c r="CN43" s="419"/>
      <c r="CO43" s="419"/>
      <c r="CP43" s="419"/>
      <c r="CQ43" s="419"/>
      <c r="CR43" s="419"/>
      <c r="CS43" s="419"/>
      <c r="CT43" s="419"/>
      <c r="CU43" s="419"/>
      <c r="CV43" s="419"/>
      <c r="CW43" s="419"/>
      <c r="CX43" s="419"/>
      <c r="CY43" s="419"/>
      <c r="CZ43" s="419"/>
      <c r="DA43" s="419"/>
      <c r="DB43" s="419"/>
      <c r="DC43" s="419"/>
      <c r="DD43" s="419"/>
      <c r="DE43" s="419"/>
      <c r="DF43" s="419"/>
      <c r="DG43" s="419"/>
      <c r="DH43" s="419"/>
      <c r="DI43" s="419"/>
      <c r="DJ43" s="419"/>
      <c r="DK43" s="419"/>
      <c r="DL43" s="419"/>
      <c r="DM43" s="419"/>
      <c r="DN43" s="419"/>
      <c r="DO43" s="419"/>
      <c r="DP43" s="419"/>
      <c r="DQ43" s="419"/>
      <c r="DR43" s="419"/>
      <c r="DS43" s="419"/>
      <c r="DT43" s="419"/>
      <c r="DU43" s="419"/>
      <c r="DV43" s="419"/>
      <c r="DW43" s="419"/>
      <c r="DX43" s="419"/>
      <c r="DY43" s="419"/>
      <c r="DZ43" s="419"/>
      <c r="EA43" s="419"/>
      <c r="EB43" s="419"/>
      <c r="EC43" s="419"/>
      <c r="ED43" s="419"/>
      <c r="EE43" s="419"/>
      <c r="EF43" s="419"/>
      <c r="EG43" s="419"/>
      <c r="EH43" s="419"/>
      <c r="EI43" s="419"/>
      <c r="EJ43" s="419"/>
      <c r="EK43" s="419"/>
      <c r="EL43" s="419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3"/>
    </row>
    <row r="44" spans="1:167" ht="10.5" customHeight="1">
      <c r="A44" s="23" t="s">
        <v>286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X44" s="420" t="s">
        <v>287</v>
      </c>
      <c r="BY44" s="421"/>
      <c r="BZ44" s="421"/>
      <c r="CA44" s="421"/>
      <c r="CB44" s="421"/>
      <c r="CC44" s="421"/>
      <c r="CD44" s="421"/>
      <c r="CE44" s="421"/>
      <c r="CF44" s="421"/>
      <c r="CG44" s="421"/>
      <c r="CH44" s="421"/>
      <c r="CI44" s="421"/>
      <c r="CJ44" s="421"/>
      <c r="CK44" s="421"/>
      <c r="CL44" s="421"/>
      <c r="CM44" s="421"/>
      <c r="CN44" s="421"/>
      <c r="CO44" s="421"/>
      <c r="CP44" s="421"/>
      <c r="CQ44" s="421"/>
      <c r="CR44" s="421"/>
      <c r="CS44" s="421"/>
      <c r="CT44" s="421"/>
      <c r="CU44" s="421"/>
      <c r="CV44" s="421"/>
      <c r="CW44" s="421"/>
      <c r="CX44" s="421"/>
      <c r="CY44" s="421"/>
      <c r="CZ44" s="421"/>
      <c r="DA44" s="421"/>
      <c r="DB44" s="421"/>
      <c r="DC44" s="421"/>
      <c r="DD44" s="421"/>
      <c r="DE44" s="421"/>
      <c r="DF44" s="421"/>
      <c r="DG44" s="421"/>
      <c r="DH44" s="421"/>
      <c r="DI44" s="421"/>
      <c r="DJ44" s="421"/>
      <c r="DK44" s="421"/>
      <c r="DL44" s="421"/>
      <c r="DM44" s="421"/>
      <c r="DN44" s="421"/>
      <c r="DO44" s="421"/>
      <c r="DP44" s="421"/>
      <c r="DQ44" s="421"/>
      <c r="DR44" s="421"/>
      <c r="DS44" s="421"/>
      <c r="DT44" s="421"/>
      <c r="DU44" s="421"/>
      <c r="DV44" s="421"/>
      <c r="DW44" s="421"/>
      <c r="DX44" s="421"/>
      <c r="DY44" s="421"/>
      <c r="DZ44" s="421"/>
      <c r="EA44" s="421"/>
      <c r="EB44" s="421"/>
      <c r="EC44" s="421"/>
      <c r="ED44" s="421"/>
      <c r="EE44" s="421"/>
      <c r="EF44" s="421"/>
      <c r="EG44" s="421"/>
      <c r="EH44" s="421"/>
      <c r="EI44" s="421"/>
      <c r="EJ44" s="421"/>
      <c r="EK44" s="421"/>
      <c r="EL44" s="421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5"/>
    </row>
    <row r="45" spans="1:167" ht="10.5" customHeight="1">
      <c r="A45" s="23" t="s">
        <v>288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7"/>
      <c r="BX45" s="59"/>
      <c r="BY45" s="23" t="s">
        <v>289</v>
      </c>
      <c r="CL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45"/>
    </row>
    <row r="46" spans="14:167" ht="10.5" customHeight="1">
      <c r="N46" s="422" t="s">
        <v>17</v>
      </c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H46" s="423" t="s">
        <v>18</v>
      </c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23"/>
      <c r="AT46" s="423"/>
      <c r="AU46" s="423"/>
      <c r="AV46" s="423"/>
      <c r="AW46" s="423"/>
      <c r="AX46" s="423"/>
      <c r="AY46" s="423"/>
      <c r="AZ46" s="423"/>
      <c r="BA46" s="423"/>
      <c r="BB46" s="423"/>
      <c r="BC46" s="423"/>
      <c r="BD46" s="423"/>
      <c r="BE46" s="423"/>
      <c r="BF46" s="423"/>
      <c r="BX46" s="59"/>
      <c r="BY46" s="23" t="s">
        <v>290</v>
      </c>
      <c r="CL46" s="417"/>
      <c r="CM46" s="417"/>
      <c r="CN46" s="417"/>
      <c r="CO46" s="417"/>
      <c r="CP46" s="417"/>
      <c r="CQ46" s="417"/>
      <c r="CR46" s="417"/>
      <c r="CS46" s="417"/>
      <c r="CT46" s="417"/>
      <c r="CU46" s="417"/>
      <c r="CV46" s="417"/>
      <c r="CW46" s="417"/>
      <c r="CX46" s="417"/>
      <c r="CZ46" s="417"/>
      <c r="DA46" s="417"/>
      <c r="DB46" s="417"/>
      <c r="DC46" s="417"/>
      <c r="DD46" s="417"/>
      <c r="DE46" s="417"/>
      <c r="DF46" s="417"/>
      <c r="DG46" s="417"/>
      <c r="DH46" s="417"/>
      <c r="DJ46" s="417"/>
      <c r="DK46" s="417"/>
      <c r="DL46" s="417"/>
      <c r="DM46" s="417"/>
      <c r="DN46" s="417"/>
      <c r="DO46" s="417"/>
      <c r="DP46" s="417"/>
      <c r="DQ46" s="417"/>
      <c r="DR46" s="417"/>
      <c r="DS46" s="417"/>
      <c r="DT46" s="417"/>
      <c r="DU46" s="417"/>
      <c r="DV46" s="417"/>
      <c r="DW46" s="417"/>
      <c r="DX46" s="417"/>
      <c r="DY46" s="417"/>
      <c r="DZ46" s="417"/>
      <c r="EA46" s="417"/>
      <c r="EC46" s="413"/>
      <c r="ED46" s="413"/>
      <c r="EE46" s="413"/>
      <c r="EF46" s="413"/>
      <c r="EG46" s="413"/>
      <c r="EH46" s="413"/>
      <c r="EI46" s="413"/>
      <c r="EJ46" s="413"/>
      <c r="EK46" s="413"/>
      <c r="EL46" s="413"/>
      <c r="FJ46" s="23"/>
      <c r="FK46" s="45"/>
    </row>
    <row r="47" spans="1:167" ht="10.5" customHeight="1">
      <c r="A47" s="23" t="s">
        <v>289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X47" s="59"/>
      <c r="CL47" s="415" t="s">
        <v>146</v>
      </c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Z47" s="415" t="s">
        <v>17</v>
      </c>
      <c r="DA47" s="415"/>
      <c r="DB47" s="415"/>
      <c r="DC47" s="415"/>
      <c r="DD47" s="415"/>
      <c r="DE47" s="415"/>
      <c r="DF47" s="415"/>
      <c r="DG47" s="415"/>
      <c r="DH47" s="415"/>
      <c r="DJ47" s="415" t="s">
        <v>18</v>
      </c>
      <c r="DK47" s="415"/>
      <c r="DL47" s="415"/>
      <c r="DM47" s="415"/>
      <c r="DN47" s="415"/>
      <c r="DO47" s="415"/>
      <c r="DP47" s="415"/>
      <c r="DQ47" s="415"/>
      <c r="DR47" s="415"/>
      <c r="DS47" s="415"/>
      <c r="DT47" s="415"/>
      <c r="DU47" s="415"/>
      <c r="DV47" s="415"/>
      <c r="DW47" s="415"/>
      <c r="DX47" s="415"/>
      <c r="DY47" s="415"/>
      <c r="DZ47" s="415"/>
      <c r="EA47" s="415"/>
      <c r="EC47" s="415" t="s">
        <v>149</v>
      </c>
      <c r="ED47" s="415"/>
      <c r="EE47" s="415"/>
      <c r="EF47" s="415"/>
      <c r="EG47" s="415"/>
      <c r="EH47" s="415"/>
      <c r="EI47" s="415"/>
      <c r="EJ47" s="415"/>
      <c r="EK47" s="415"/>
      <c r="EL47" s="415"/>
      <c r="FJ47" s="46"/>
      <c r="FK47" s="45"/>
    </row>
    <row r="48" spans="1:167" ht="10.5" customHeight="1">
      <c r="A48" s="23" t="s">
        <v>290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417" t="str">
        <f>'стр.5_6'!AM36</f>
        <v>гл.бухгалтер</v>
      </c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O48" s="417" t="str">
        <f>'стр.5_6'!BG36</f>
        <v>Старухина Т.Ю.</v>
      </c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417"/>
      <c r="BD48" s="417"/>
      <c r="BE48" s="417"/>
      <c r="BF48" s="417"/>
      <c r="BH48" s="413" t="s">
        <v>605</v>
      </c>
      <c r="BI48" s="413"/>
      <c r="BJ48" s="413"/>
      <c r="BK48" s="413"/>
      <c r="BL48" s="413"/>
      <c r="BM48" s="413"/>
      <c r="BN48" s="413"/>
      <c r="BO48" s="413"/>
      <c r="BP48" s="413"/>
      <c r="BQ48" s="413"/>
      <c r="BR48" s="413"/>
      <c r="BS48" s="413"/>
      <c r="BT48" s="413"/>
      <c r="BU48" s="413"/>
      <c r="BX48" s="59"/>
      <c r="BY48" s="412" t="s">
        <v>19</v>
      </c>
      <c r="BZ48" s="412"/>
      <c r="CA48" s="413"/>
      <c r="CB48" s="413"/>
      <c r="CC48" s="413"/>
      <c r="CD48" s="413"/>
      <c r="CE48" s="413"/>
      <c r="CF48" s="411" t="s">
        <v>19</v>
      </c>
      <c r="CG48" s="411"/>
      <c r="CH48" s="413"/>
      <c r="CI48" s="413"/>
      <c r="CJ48" s="413"/>
      <c r="CK48" s="413"/>
      <c r="CL48" s="413"/>
      <c r="CM48" s="413"/>
      <c r="CN48" s="413"/>
      <c r="CO48" s="413"/>
      <c r="CP48" s="413"/>
      <c r="CQ48" s="413"/>
      <c r="CR48" s="413"/>
      <c r="CS48" s="413"/>
      <c r="CT48" s="413"/>
      <c r="CU48" s="413"/>
      <c r="CV48" s="413"/>
      <c r="CW48" s="413"/>
      <c r="CX48" s="413"/>
      <c r="CY48" s="413"/>
      <c r="CZ48" s="413"/>
      <c r="DA48" s="413"/>
      <c r="DB48" s="413"/>
      <c r="DC48" s="413"/>
      <c r="DD48" s="413"/>
      <c r="DE48" s="412">
        <v>20</v>
      </c>
      <c r="DF48" s="412"/>
      <c r="DG48" s="412"/>
      <c r="DH48" s="412"/>
      <c r="DI48" s="414"/>
      <c r="DJ48" s="414"/>
      <c r="DK48" s="414"/>
      <c r="DL48" s="411" t="s">
        <v>3</v>
      </c>
      <c r="DM48" s="411"/>
      <c r="DN48" s="411"/>
      <c r="ED48" s="23"/>
      <c r="EE48" s="23"/>
      <c r="EF48" s="23"/>
      <c r="EG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45"/>
    </row>
    <row r="49" spans="14:167" s="22" customFormat="1" ht="9.75" customHeight="1" thickBot="1">
      <c r="N49" s="415" t="s">
        <v>146</v>
      </c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D49" s="415" t="s">
        <v>17</v>
      </c>
      <c r="AE49" s="415"/>
      <c r="AF49" s="415"/>
      <c r="AG49" s="415"/>
      <c r="AH49" s="415"/>
      <c r="AI49" s="415"/>
      <c r="AJ49" s="415"/>
      <c r="AK49" s="415"/>
      <c r="AL49" s="415"/>
      <c r="AM49" s="415"/>
      <c r="AO49" s="415" t="s">
        <v>18</v>
      </c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H49" s="416" t="s">
        <v>149</v>
      </c>
      <c r="BI49" s="416"/>
      <c r="BJ49" s="416"/>
      <c r="BK49" s="416"/>
      <c r="BL49" s="416"/>
      <c r="BM49" s="416"/>
      <c r="BN49" s="416"/>
      <c r="BO49" s="416"/>
      <c r="BP49" s="416"/>
      <c r="BQ49" s="416"/>
      <c r="BR49" s="416"/>
      <c r="BS49" s="416"/>
      <c r="BT49" s="416"/>
      <c r="BU49" s="416"/>
      <c r="BX49" s="47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9"/>
    </row>
    <row r="50" spans="1:42" s="23" customFormat="1" ht="10.5" customHeight="1">
      <c r="A50" s="412" t="s">
        <v>19</v>
      </c>
      <c r="B50" s="412"/>
      <c r="C50" s="413" t="s">
        <v>677</v>
      </c>
      <c r="D50" s="413"/>
      <c r="E50" s="413"/>
      <c r="F50" s="413"/>
      <c r="G50" s="413"/>
      <c r="H50" s="411" t="s">
        <v>19</v>
      </c>
      <c r="I50" s="411"/>
      <c r="J50" s="413" t="s">
        <v>665</v>
      </c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2">
        <v>20</v>
      </c>
      <c r="AH50" s="412"/>
      <c r="AI50" s="412"/>
      <c r="AJ50" s="412"/>
      <c r="AK50" s="414" t="s">
        <v>626</v>
      </c>
      <c r="AL50" s="414"/>
      <c r="AM50" s="414"/>
      <c r="AN50" s="411" t="s">
        <v>3</v>
      </c>
      <c r="AO50" s="411"/>
      <c r="AP50" s="411"/>
    </row>
    <row r="51" s="23" customFormat="1" ht="3" customHeight="1"/>
  </sheetData>
  <sheetProtection/>
  <mergeCells count="152">
    <mergeCell ref="CN35:DA35"/>
    <mergeCell ref="DB35:DO35"/>
    <mergeCell ref="DP35:EM35"/>
    <mergeCell ref="EN35:FK35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A34:AD34"/>
    <mergeCell ref="AE34:AN34"/>
    <mergeCell ref="AO34:AX34"/>
    <mergeCell ref="AY34:BH34"/>
    <mergeCell ref="BI34:BR34"/>
    <mergeCell ref="BS34:CM34"/>
    <mergeCell ref="BP3:FK3"/>
    <mergeCell ref="BP4:FK4"/>
    <mergeCell ref="BP5:FK5"/>
    <mergeCell ref="BP6:CK6"/>
    <mergeCell ref="DY6:FK6"/>
    <mergeCell ref="BP7:CK7"/>
    <mergeCell ref="DY7:FK7"/>
    <mergeCell ref="BQ8:BU8"/>
    <mergeCell ref="BV8:BW8"/>
    <mergeCell ref="BX8:CT8"/>
    <mergeCell ref="CU8:CX8"/>
    <mergeCell ref="CY8:DA8"/>
    <mergeCell ref="DB8:DD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EZ12:FK12"/>
    <mergeCell ref="AO13:EL14"/>
    <mergeCell ref="EZ13:FK14"/>
    <mergeCell ref="EZ15:FK17"/>
    <mergeCell ref="AY16:BZ17"/>
    <mergeCell ref="AO18:EL18"/>
    <mergeCell ref="EZ18:FK18"/>
    <mergeCell ref="AO19:EL20"/>
    <mergeCell ref="EZ19:FK19"/>
    <mergeCell ref="EZ20:FK20"/>
    <mergeCell ref="AO21:EL22"/>
    <mergeCell ref="EZ21:FK22"/>
    <mergeCell ref="EZ23:FK23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33:AD33"/>
    <mergeCell ref="AE33:AN33"/>
    <mergeCell ref="AO33:AX33"/>
    <mergeCell ref="AY33:BH33"/>
    <mergeCell ref="BI33:BR33"/>
    <mergeCell ref="BS33:CM33"/>
    <mergeCell ref="CN33:DA33"/>
    <mergeCell ref="DB33:DO33"/>
    <mergeCell ref="DP33:EM33"/>
    <mergeCell ref="EN33:FK33"/>
    <mergeCell ref="A36:AD36"/>
    <mergeCell ref="AE36:AN36"/>
    <mergeCell ref="AO36:AX36"/>
    <mergeCell ref="AY36:BH36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BS38:CM38"/>
    <mergeCell ref="CN38:DA38"/>
    <mergeCell ref="DB38:DO38"/>
    <mergeCell ref="DP38:EM38"/>
    <mergeCell ref="EN38:FK38"/>
    <mergeCell ref="EZ40:FK40"/>
    <mergeCell ref="N41:AF41"/>
    <mergeCell ref="AH41:BF41"/>
    <mergeCell ref="EZ41:FK41"/>
    <mergeCell ref="N42:AF42"/>
    <mergeCell ref="AH42:BF42"/>
    <mergeCell ref="BX43:EL43"/>
    <mergeCell ref="BX44:EL44"/>
    <mergeCell ref="N45:AF45"/>
    <mergeCell ref="AH45:BF45"/>
    <mergeCell ref="N46:AF46"/>
    <mergeCell ref="AH46:BF46"/>
    <mergeCell ref="CL46:CX46"/>
    <mergeCell ref="CZ46:DH46"/>
    <mergeCell ref="DJ46:EA46"/>
    <mergeCell ref="EC46:EL46"/>
    <mergeCell ref="CL47:CX47"/>
    <mergeCell ref="CZ47:DH47"/>
    <mergeCell ref="DJ47:EA47"/>
    <mergeCell ref="EC47:EL47"/>
    <mergeCell ref="N48:AB48"/>
    <mergeCell ref="AD48:AM48"/>
    <mergeCell ref="AO48:BF48"/>
    <mergeCell ref="BH48:BU48"/>
    <mergeCell ref="BY48:BZ48"/>
    <mergeCell ref="CA48:CE48"/>
    <mergeCell ref="CF48:CG48"/>
    <mergeCell ref="CH48:DD48"/>
    <mergeCell ref="DE48:DH48"/>
    <mergeCell ref="DI48:DK48"/>
    <mergeCell ref="DL48:DN48"/>
    <mergeCell ref="N49:AB49"/>
    <mergeCell ref="AD49:AM49"/>
    <mergeCell ref="AO49:BF49"/>
    <mergeCell ref="BH49:BU49"/>
    <mergeCell ref="AN50:AP50"/>
    <mergeCell ref="A50:B50"/>
    <mergeCell ref="C50:G50"/>
    <mergeCell ref="H50:I50"/>
    <mergeCell ref="J50:AF50"/>
    <mergeCell ref="AG50:AJ50"/>
    <mergeCell ref="AK50:AM50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zoomScale="75" zoomScaleNormal="75" zoomScalePageLayoutView="0" workbookViewId="0" topLeftCell="B58">
      <selection activeCell="L78" sqref="L78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8.875" style="79" customWidth="1"/>
    <col min="12" max="12" width="15.875" style="79" customWidth="1"/>
    <col min="13" max="16384" width="8.875" style="79" customWidth="1"/>
  </cols>
  <sheetData>
    <row r="1" ht="12.75">
      <c r="J1" s="126" t="s">
        <v>245</v>
      </c>
    </row>
    <row r="2" ht="12.75">
      <c r="J2" s="126" t="s">
        <v>246</v>
      </c>
    </row>
    <row r="3" ht="12.75">
      <c r="J3" s="126"/>
    </row>
    <row r="4" ht="12.75">
      <c r="J4" s="126"/>
    </row>
    <row r="5" spans="2:10" s="60" customFormat="1" ht="18.75">
      <c r="B5" s="577" t="s">
        <v>293</v>
      </c>
      <c r="C5" s="577"/>
      <c r="D5" s="577"/>
      <c r="E5" s="577"/>
      <c r="F5" s="577"/>
      <c r="G5" s="577"/>
      <c r="H5" s="577"/>
      <c r="I5" s="577"/>
      <c r="J5" s="577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41.25" customHeight="1">
      <c r="B7" s="60" t="s">
        <v>294</v>
      </c>
      <c r="E7" s="578" t="s">
        <v>171</v>
      </c>
      <c r="F7" s="578"/>
      <c r="G7" s="578"/>
      <c r="H7" s="578"/>
      <c r="I7" s="578"/>
      <c r="J7" s="578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295</v>
      </c>
      <c r="D9" s="579" t="str">
        <f>'стр.1_4'!K21</f>
        <v>Муниципальное бюджетное дошкольное образовательное учреждение детский сад № 50</v>
      </c>
      <c r="E9" s="579"/>
      <c r="F9" s="579"/>
      <c r="G9" s="579"/>
      <c r="H9" s="579"/>
      <c r="I9" s="579"/>
      <c r="J9" s="579"/>
    </row>
    <row r="10" s="61" customFormat="1" ht="15.75">
      <c r="F10" s="62"/>
    </row>
    <row r="11" spans="2:6" s="61" customFormat="1" ht="15.75">
      <c r="B11" s="95" t="s">
        <v>475</v>
      </c>
      <c r="F11" s="62"/>
    </row>
    <row r="12" s="61" customFormat="1" ht="15.75">
      <c r="F12" s="62"/>
    </row>
    <row r="13" spans="2:10" s="61" customFormat="1" ht="45" customHeight="1">
      <c r="B13" s="137" t="s">
        <v>298</v>
      </c>
      <c r="C13" s="137" t="s">
        <v>476</v>
      </c>
      <c r="D13" s="137" t="s">
        <v>477</v>
      </c>
      <c r="E13" s="536" t="s">
        <v>478</v>
      </c>
      <c r="F13" s="536"/>
      <c r="G13" s="536"/>
      <c r="H13" s="536" t="s">
        <v>473</v>
      </c>
      <c r="I13" s="536"/>
      <c r="J13" s="536"/>
    </row>
    <row r="14" spans="2:10" s="61" customFormat="1" ht="15.75">
      <c r="B14" s="132">
        <v>1</v>
      </c>
      <c r="C14" s="132" t="s">
        <v>597</v>
      </c>
      <c r="D14" s="131">
        <v>231</v>
      </c>
      <c r="E14" s="537">
        <f>H14/D14</f>
        <v>64915.62277056277</v>
      </c>
      <c r="F14" s="537"/>
      <c r="G14" s="537"/>
      <c r="H14" s="538">
        <f>11339868.56+3424640.3+231000</f>
        <v>14995508.86</v>
      </c>
      <c r="I14" s="538"/>
      <c r="J14" s="538"/>
    </row>
    <row r="15" spans="2:10" s="61" customFormat="1" ht="15.75">
      <c r="B15" s="132"/>
      <c r="C15" s="132"/>
      <c r="D15" s="131"/>
      <c r="E15" s="537"/>
      <c r="F15" s="537"/>
      <c r="G15" s="537"/>
      <c r="H15" s="539"/>
      <c r="I15" s="539"/>
      <c r="J15" s="539"/>
    </row>
    <row r="16" spans="2:10" s="95" customFormat="1" ht="15.75">
      <c r="B16" s="134"/>
      <c r="C16" s="134" t="s">
        <v>181</v>
      </c>
      <c r="D16" s="135">
        <f>SUM(D14:D15)</f>
        <v>231</v>
      </c>
      <c r="E16" s="523">
        <f>SUM(E14:G15)</f>
        <v>64915.62277056277</v>
      </c>
      <c r="F16" s="523"/>
      <c r="G16" s="523"/>
      <c r="H16" s="524">
        <f>H14</f>
        <v>14995508.86</v>
      </c>
      <c r="I16" s="524"/>
      <c r="J16" s="524"/>
    </row>
    <row r="17" s="61" customFormat="1" ht="15.75">
      <c r="F17" s="62"/>
    </row>
    <row r="18" spans="2:10" s="95" customFormat="1" ht="15.75">
      <c r="B18" s="138" t="s">
        <v>474</v>
      </c>
      <c r="C18" s="138"/>
      <c r="D18" s="138"/>
      <c r="E18" s="138"/>
      <c r="F18" s="139"/>
      <c r="G18" s="138"/>
      <c r="H18" s="138"/>
      <c r="I18" s="138"/>
      <c r="J18" s="138"/>
    </row>
    <row r="19" spans="2:10" s="95" customFormat="1" ht="15.75">
      <c r="B19" s="138"/>
      <c r="C19" s="138"/>
      <c r="D19" s="138"/>
      <c r="E19" s="138"/>
      <c r="F19" s="139"/>
      <c r="G19" s="138"/>
      <c r="H19" s="138"/>
      <c r="I19" s="138"/>
      <c r="J19" s="138"/>
    </row>
    <row r="20" spans="1:10" s="61" customFormat="1" ht="15.75">
      <c r="A20" s="545" t="s">
        <v>296</v>
      </c>
      <c r="B20" s="580"/>
      <c r="C20" s="580"/>
      <c r="D20" s="580"/>
      <c r="E20" s="580"/>
      <c r="F20" s="580"/>
      <c r="G20" s="580"/>
      <c r="H20" s="580"/>
      <c r="I20" s="580"/>
      <c r="J20" s="580"/>
    </row>
    <row r="21" spans="1:10" s="64" customFormat="1" ht="13.5">
      <c r="A21" s="63" t="s">
        <v>297</v>
      </c>
      <c r="B21" s="581" t="s">
        <v>298</v>
      </c>
      <c r="C21" s="581" t="s">
        <v>299</v>
      </c>
      <c r="D21" s="581" t="s">
        <v>300</v>
      </c>
      <c r="E21" s="547" t="s">
        <v>301</v>
      </c>
      <c r="F21" s="584"/>
      <c r="G21" s="584"/>
      <c r="H21" s="585"/>
      <c r="I21" s="581" t="s">
        <v>302</v>
      </c>
      <c r="J21" s="581" t="s">
        <v>303</v>
      </c>
    </row>
    <row r="22" spans="1:10" s="64" customFormat="1" ht="13.5">
      <c r="A22" s="63"/>
      <c r="B22" s="582"/>
      <c r="C22" s="582"/>
      <c r="D22" s="582"/>
      <c r="E22" s="572" t="s">
        <v>280</v>
      </c>
      <c r="F22" s="574" t="s">
        <v>41</v>
      </c>
      <c r="G22" s="575"/>
      <c r="H22" s="576"/>
      <c r="I22" s="586"/>
      <c r="J22" s="586"/>
    </row>
    <row r="23" spans="1:10" s="64" customFormat="1" ht="40.5">
      <c r="A23" s="63"/>
      <c r="B23" s="583"/>
      <c r="C23" s="583"/>
      <c r="D23" s="583"/>
      <c r="E23" s="573"/>
      <c r="F23" s="63" t="s">
        <v>304</v>
      </c>
      <c r="G23" s="63" t="s">
        <v>305</v>
      </c>
      <c r="H23" s="63" t="s">
        <v>306</v>
      </c>
      <c r="I23" s="587"/>
      <c r="J23" s="587"/>
    </row>
    <row r="24" spans="1:10" s="61" customFormat="1" ht="15.75">
      <c r="A24" s="65">
        <v>1</v>
      </c>
      <c r="B24" s="65"/>
      <c r="C24" s="65">
        <v>1</v>
      </c>
      <c r="D24" s="65">
        <v>2</v>
      </c>
      <c r="E24" s="65">
        <v>3</v>
      </c>
      <c r="F24" s="65">
        <v>4</v>
      </c>
      <c r="G24" s="65">
        <v>5</v>
      </c>
      <c r="H24" s="65">
        <v>6</v>
      </c>
      <c r="I24" s="65">
        <v>7</v>
      </c>
      <c r="J24" s="65" t="s">
        <v>307</v>
      </c>
    </row>
    <row r="25" spans="1:10" s="61" customFormat="1" ht="31.5" outlineLevel="1">
      <c r="A25" s="66"/>
      <c r="B25" s="67">
        <v>1</v>
      </c>
      <c r="C25" s="66" t="s">
        <v>308</v>
      </c>
      <c r="D25" s="68">
        <v>3</v>
      </c>
      <c r="E25" s="69">
        <f aca="true" t="shared" si="0" ref="E25:E30">F25+G25+H25</f>
        <v>38900.928</v>
      </c>
      <c r="F25" s="70">
        <v>18419</v>
      </c>
      <c r="G25" s="101">
        <f>F25*60%</f>
        <v>11051.4</v>
      </c>
      <c r="H25" s="72">
        <f>(F25+G25)*32%</f>
        <v>9430.528</v>
      </c>
      <c r="I25" s="73">
        <v>12</v>
      </c>
      <c r="J25" s="74">
        <f aca="true" t="shared" si="1" ref="J25:J30">D25*E25*I25</f>
        <v>1400433.408</v>
      </c>
    </row>
    <row r="26" spans="1:10" s="61" customFormat="1" ht="15.75" outlineLevel="1">
      <c r="A26" s="66"/>
      <c r="B26" s="67">
        <v>2</v>
      </c>
      <c r="C26" s="75" t="s">
        <v>309</v>
      </c>
      <c r="D26" s="68">
        <v>10.5</v>
      </c>
      <c r="E26" s="69">
        <f t="shared" si="0"/>
        <v>12542.4</v>
      </c>
      <c r="F26" s="70">
        <v>5850</v>
      </c>
      <c r="G26" s="101">
        <f>F26*60%</f>
        <v>3510</v>
      </c>
      <c r="H26" s="72">
        <f>(F26+G26)*34%</f>
        <v>3182.4</v>
      </c>
      <c r="I26" s="73">
        <v>12</v>
      </c>
      <c r="J26" s="74">
        <f t="shared" si="1"/>
        <v>1580342.4</v>
      </c>
    </row>
    <row r="27" spans="1:10" s="61" customFormat="1" ht="15.75" outlineLevel="1">
      <c r="A27" s="66"/>
      <c r="B27" s="67">
        <v>3</v>
      </c>
      <c r="C27" s="75" t="s">
        <v>310</v>
      </c>
      <c r="D27" s="68">
        <v>20.25</v>
      </c>
      <c r="E27" s="69">
        <f t="shared" si="0"/>
        <v>21504</v>
      </c>
      <c r="F27" s="70">
        <v>9600</v>
      </c>
      <c r="G27" s="101">
        <f>F27*60%</f>
        <v>5760</v>
      </c>
      <c r="H27" s="72">
        <f>(F27+G27)*40%</f>
        <v>6144</v>
      </c>
      <c r="I27" s="73">
        <v>12</v>
      </c>
      <c r="J27" s="74">
        <f t="shared" si="1"/>
        <v>5225472</v>
      </c>
    </row>
    <row r="28" spans="1:10" s="61" customFormat="1" ht="15.75" outlineLevel="1">
      <c r="A28" s="66"/>
      <c r="B28" s="67">
        <v>4</v>
      </c>
      <c r="C28" s="75" t="s">
        <v>311</v>
      </c>
      <c r="D28" s="68">
        <v>3</v>
      </c>
      <c r="E28" s="69">
        <f t="shared" si="0"/>
        <v>13124.590079999998</v>
      </c>
      <c r="F28" s="70">
        <v>6078</v>
      </c>
      <c r="G28" s="101">
        <f>F28*60%</f>
        <v>3646.7999999999997</v>
      </c>
      <c r="H28" s="72">
        <f>(F28+G28)*34.96%</f>
        <v>3399.7900799999998</v>
      </c>
      <c r="I28" s="73">
        <v>12</v>
      </c>
      <c r="J28" s="74">
        <f>D28*E28*I28+5.46</f>
        <v>472490.70288</v>
      </c>
    </row>
    <row r="29" spans="1:10" s="61" customFormat="1" ht="15.75" outlineLevel="1">
      <c r="A29" s="66"/>
      <c r="B29" s="67">
        <v>5</v>
      </c>
      <c r="C29" s="75" t="s">
        <v>312</v>
      </c>
      <c r="D29" s="68">
        <v>17.25</v>
      </c>
      <c r="E29" s="69">
        <f t="shared" si="0"/>
        <v>12662.464</v>
      </c>
      <c r="F29" s="70">
        <v>5906</v>
      </c>
      <c r="G29" s="101">
        <f>F29*60%</f>
        <v>3543.6</v>
      </c>
      <c r="H29" s="72">
        <f>(F29+G29)*34%</f>
        <v>3212.8640000000005</v>
      </c>
      <c r="I29" s="73">
        <v>12</v>
      </c>
      <c r="J29" s="74">
        <f t="shared" si="1"/>
        <v>2621130.048</v>
      </c>
    </row>
    <row r="30" spans="1:10" s="61" customFormat="1" ht="15.75" outlineLevel="1">
      <c r="A30" s="66"/>
      <c r="B30" s="67">
        <v>6</v>
      </c>
      <c r="C30" s="75" t="s">
        <v>313</v>
      </c>
      <c r="D30" s="68"/>
      <c r="E30" s="69">
        <f t="shared" si="0"/>
        <v>0</v>
      </c>
      <c r="F30" s="70"/>
      <c r="G30" s="71"/>
      <c r="H30" s="72"/>
      <c r="I30" s="73">
        <v>12</v>
      </c>
      <c r="J30" s="74">
        <f t="shared" si="1"/>
        <v>0</v>
      </c>
    </row>
    <row r="31" spans="1:10" s="61" customFormat="1" ht="15.75" outlineLevel="1">
      <c r="A31" s="553" t="s">
        <v>314</v>
      </c>
      <c r="B31" s="534"/>
      <c r="C31" s="534"/>
      <c r="D31" s="534"/>
      <c r="E31" s="534"/>
      <c r="F31" s="534"/>
      <c r="G31" s="534"/>
      <c r="H31" s="534"/>
      <c r="I31" s="535"/>
      <c r="J31" s="76">
        <f>SUM(J25:J30)</f>
        <v>11299868.558880001</v>
      </c>
    </row>
    <row r="32" spans="1:12" s="61" customFormat="1" ht="33" customHeight="1">
      <c r="A32" s="544" t="s">
        <v>502</v>
      </c>
      <c r="B32" s="545"/>
      <c r="C32" s="545"/>
      <c r="D32" s="545"/>
      <c r="E32" s="545"/>
      <c r="F32" s="545"/>
      <c r="G32" s="545"/>
      <c r="H32" s="545"/>
      <c r="I32" s="545"/>
      <c r="J32" s="545"/>
      <c r="L32" s="172"/>
    </row>
    <row r="33" spans="1:10" ht="54">
      <c r="A33" s="77"/>
      <c r="B33" s="85" t="s">
        <v>298</v>
      </c>
      <c r="C33" s="547" t="s">
        <v>315</v>
      </c>
      <c r="D33" s="563"/>
      <c r="E33" s="563"/>
      <c r="F33" s="548"/>
      <c r="G33" s="86" t="s">
        <v>316</v>
      </c>
      <c r="H33" s="547" t="s">
        <v>317</v>
      </c>
      <c r="I33" s="548"/>
      <c r="J33" s="63" t="s">
        <v>318</v>
      </c>
    </row>
    <row r="34" spans="1:10" ht="12.75">
      <c r="A34" s="87"/>
      <c r="B34" s="88">
        <v>1</v>
      </c>
      <c r="C34" s="542">
        <v>2</v>
      </c>
      <c r="D34" s="557"/>
      <c r="E34" s="557"/>
      <c r="F34" s="543"/>
      <c r="G34" s="89">
        <v>3</v>
      </c>
      <c r="H34" s="542">
        <v>4</v>
      </c>
      <c r="I34" s="543"/>
      <c r="J34" s="80" t="s">
        <v>319</v>
      </c>
    </row>
    <row r="35" spans="1:10" s="95" customFormat="1" ht="15.75" outlineLevel="1">
      <c r="A35" s="90"/>
      <c r="B35" s="91">
        <v>1</v>
      </c>
      <c r="C35" s="558" t="s">
        <v>320</v>
      </c>
      <c r="D35" s="559"/>
      <c r="E35" s="559"/>
      <c r="F35" s="560"/>
      <c r="G35" s="92" t="s">
        <v>321</v>
      </c>
      <c r="H35" s="570" t="s">
        <v>321</v>
      </c>
      <c r="I35" s="571"/>
      <c r="J35" s="94">
        <f>J36+J37</f>
        <v>2485971.0829536</v>
      </c>
    </row>
    <row r="36" spans="1:10" s="61" customFormat="1" ht="30" customHeight="1" outlineLevel="1">
      <c r="A36" s="66"/>
      <c r="B36" s="67" t="s">
        <v>322</v>
      </c>
      <c r="C36" s="549" t="s">
        <v>323</v>
      </c>
      <c r="D36" s="567"/>
      <c r="E36" s="567"/>
      <c r="F36" s="550"/>
      <c r="G36" s="96">
        <f>J31</f>
        <v>11299868.558880001</v>
      </c>
      <c r="H36" s="568">
        <v>22</v>
      </c>
      <c r="I36" s="569"/>
      <c r="J36" s="74">
        <f>G36*H36/100</f>
        <v>2485971.0829536</v>
      </c>
    </row>
    <row r="37" spans="1:10" s="61" customFormat="1" ht="15.75" outlineLevel="1">
      <c r="A37" s="66"/>
      <c r="B37" s="67" t="s">
        <v>324</v>
      </c>
      <c r="C37" s="549" t="s">
        <v>325</v>
      </c>
      <c r="D37" s="567"/>
      <c r="E37" s="567"/>
      <c r="F37" s="550"/>
      <c r="G37" s="96"/>
      <c r="H37" s="568">
        <v>10</v>
      </c>
      <c r="I37" s="569"/>
      <c r="J37" s="74">
        <f>D37*G37/100</f>
        <v>0</v>
      </c>
    </row>
    <row r="38" spans="1:10" s="95" customFormat="1" ht="15.75" outlineLevel="1">
      <c r="A38" s="90"/>
      <c r="B38" s="91">
        <v>2</v>
      </c>
      <c r="C38" s="558" t="s">
        <v>326</v>
      </c>
      <c r="D38" s="559"/>
      <c r="E38" s="559"/>
      <c r="F38" s="560"/>
      <c r="G38" s="92" t="s">
        <v>321</v>
      </c>
      <c r="H38" s="570" t="s">
        <v>321</v>
      </c>
      <c r="I38" s="571"/>
      <c r="J38" s="94">
        <f>J39+J40+J41+J42</f>
        <v>362375.92532528</v>
      </c>
    </row>
    <row r="39" spans="1:10" s="61" customFormat="1" ht="48" customHeight="1" outlineLevel="1">
      <c r="A39" s="66"/>
      <c r="B39" s="67" t="s">
        <v>327</v>
      </c>
      <c r="C39" s="549" t="s">
        <v>328</v>
      </c>
      <c r="D39" s="567"/>
      <c r="E39" s="567"/>
      <c r="F39" s="550"/>
      <c r="G39" s="96">
        <f>J31</f>
        <v>11299868.558880001</v>
      </c>
      <c r="H39" s="568">
        <v>2.9</v>
      </c>
      <c r="I39" s="569"/>
      <c r="J39" s="74">
        <f>G39*H39/100+12080</f>
        <v>339776.18820752</v>
      </c>
    </row>
    <row r="40" spans="1:10" s="61" customFormat="1" ht="15.75" outlineLevel="1">
      <c r="A40" s="66"/>
      <c r="B40" s="67" t="s">
        <v>329</v>
      </c>
      <c r="C40" s="549" t="s">
        <v>330</v>
      </c>
      <c r="D40" s="567"/>
      <c r="E40" s="567"/>
      <c r="F40" s="550"/>
      <c r="G40" s="96"/>
      <c r="H40" s="568">
        <v>0</v>
      </c>
      <c r="I40" s="569"/>
      <c r="J40" s="74">
        <f>D40*G40/100</f>
        <v>0</v>
      </c>
    </row>
    <row r="41" spans="1:10" s="61" customFormat="1" ht="15.75" outlineLevel="1">
      <c r="A41" s="66"/>
      <c r="B41" s="67" t="s">
        <v>331</v>
      </c>
      <c r="C41" s="549" t="s">
        <v>332</v>
      </c>
      <c r="D41" s="567"/>
      <c r="E41" s="567"/>
      <c r="F41" s="550"/>
      <c r="G41" s="96">
        <f>J31</f>
        <v>11299868.558880001</v>
      </c>
      <c r="H41" s="568">
        <v>0.2</v>
      </c>
      <c r="I41" s="569"/>
      <c r="J41" s="74">
        <f>G41*H41/100</f>
        <v>22599.737117760003</v>
      </c>
    </row>
    <row r="42" spans="1:10" s="61" customFormat="1" ht="15.75" outlineLevel="1">
      <c r="A42" s="66"/>
      <c r="B42" s="67" t="s">
        <v>333</v>
      </c>
      <c r="C42" s="549" t="s">
        <v>334</v>
      </c>
      <c r="D42" s="567"/>
      <c r="E42" s="567"/>
      <c r="F42" s="550"/>
      <c r="G42" s="96"/>
      <c r="H42" s="568"/>
      <c r="I42" s="569"/>
      <c r="J42" s="74">
        <f>D42*H42/100</f>
        <v>0</v>
      </c>
    </row>
    <row r="43" spans="1:10" s="95" customFormat="1" ht="30" customHeight="1" outlineLevel="1">
      <c r="A43" s="90"/>
      <c r="B43" s="91">
        <v>3</v>
      </c>
      <c r="C43" s="558" t="s">
        <v>335</v>
      </c>
      <c r="D43" s="559"/>
      <c r="E43" s="559"/>
      <c r="F43" s="560"/>
      <c r="G43" s="93">
        <f>J31</f>
        <v>11299868.558880001</v>
      </c>
      <c r="H43" s="561">
        <v>5.1</v>
      </c>
      <c r="I43" s="562"/>
      <c r="J43" s="94">
        <f>G43*H43/100</f>
        <v>576293.29650288</v>
      </c>
    </row>
    <row r="44" spans="1:10" s="61" customFormat="1" ht="15.75" outlineLevel="1">
      <c r="A44" s="553" t="s">
        <v>314</v>
      </c>
      <c r="B44" s="534"/>
      <c r="C44" s="534"/>
      <c r="D44" s="534"/>
      <c r="E44" s="534"/>
      <c r="F44" s="534"/>
      <c r="G44" s="534"/>
      <c r="H44" s="534"/>
      <c r="I44" s="535"/>
      <c r="J44" s="76">
        <f>J35+J38+J43</f>
        <v>3424640.30478176</v>
      </c>
    </row>
    <row r="45" spans="1:12" s="61" customFormat="1" ht="24" customHeight="1">
      <c r="A45" s="544" t="s">
        <v>601</v>
      </c>
      <c r="B45" s="545"/>
      <c r="C45" s="545"/>
      <c r="D45" s="545"/>
      <c r="E45" s="545"/>
      <c r="F45" s="545"/>
      <c r="G45" s="545"/>
      <c r="H45" s="545"/>
      <c r="I45" s="545"/>
      <c r="J45" s="545"/>
      <c r="L45" s="172"/>
    </row>
    <row r="46" spans="1:10" ht="27">
      <c r="A46" s="77"/>
      <c r="B46" s="97" t="s">
        <v>298</v>
      </c>
      <c r="C46" s="174" t="s">
        <v>336</v>
      </c>
      <c r="D46" s="554" t="s">
        <v>337</v>
      </c>
      <c r="E46" s="554"/>
      <c r="F46" s="174" t="s">
        <v>338</v>
      </c>
      <c r="G46" s="547" t="s">
        <v>348</v>
      </c>
      <c r="H46" s="563"/>
      <c r="I46" s="548"/>
      <c r="J46" s="174" t="s">
        <v>341</v>
      </c>
    </row>
    <row r="47" spans="1:10" s="175" customFormat="1" ht="12.75">
      <c r="A47" s="98"/>
      <c r="B47" s="80">
        <v>1</v>
      </c>
      <c r="C47" s="80">
        <v>2</v>
      </c>
      <c r="D47" s="542">
        <v>3</v>
      </c>
      <c r="E47" s="543"/>
      <c r="F47" s="80">
        <v>4</v>
      </c>
      <c r="G47" s="542">
        <v>5</v>
      </c>
      <c r="H47" s="557"/>
      <c r="I47" s="543"/>
      <c r="J47" s="80" t="s">
        <v>342</v>
      </c>
    </row>
    <row r="48" spans="1:10" s="61" customFormat="1" ht="78.75" outlineLevel="1">
      <c r="A48" s="66"/>
      <c r="B48" s="67">
        <v>1</v>
      </c>
      <c r="C48" s="66" t="s">
        <v>599</v>
      </c>
      <c r="D48" s="555" t="s">
        <v>600</v>
      </c>
      <c r="E48" s="556"/>
      <c r="F48" s="81">
        <v>12</v>
      </c>
      <c r="G48" s="564">
        <v>3333.3333333</v>
      </c>
      <c r="H48" s="565"/>
      <c r="I48" s="566"/>
      <c r="J48" s="74">
        <f>F48*G48</f>
        <v>39999.9999996</v>
      </c>
    </row>
    <row r="49" spans="1:10" s="61" customFormat="1" ht="15.75" outlineLevel="1">
      <c r="A49" s="553" t="s">
        <v>314</v>
      </c>
      <c r="B49" s="534"/>
      <c r="C49" s="534"/>
      <c r="D49" s="534"/>
      <c r="E49" s="534"/>
      <c r="F49" s="534"/>
      <c r="G49" s="534"/>
      <c r="H49" s="534"/>
      <c r="I49" s="535"/>
      <c r="J49" s="103">
        <f>SUM(J48:J48)</f>
        <v>39999.9999996</v>
      </c>
    </row>
    <row r="50" spans="1:10" s="61" customFormat="1" ht="24" customHeight="1">
      <c r="A50" s="544" t="s">
        <v>465</v>
      </c>
      <c r="B50" s="545"/>
      <c r="C50" s="545"/>
      <c r="D50" s="545"/>
      <c r="E50" s="545"/>
      <c r="F50" s="545"/>
      <c r="G50" s="545"/>
      <c r="H50" s="545"/>
      <c r="I50" s="545"/>
      <c r="J50" s="545"/>
    </row>
    <row r="51" spans="1:10" ht="27">
      <c r="A51" s="77"/>
      <c r="B51" s="97" t="s">
        <v>298</v>
      </c>
      <c r="C51" s="63" t="s">
        <v>336</v>
      </c>
      <c r="D51" s="554" t="s">
        <v>337</v>
      </c>
      <c r="E51" s="554"/>
      <c r="F51" s="63" t="s">
        <v>338</v>
      </c>
      <c r="G51" s="63" t="s">
        <v>339</v>
      </c>
      <c r="H51" s="554" t="s">
        <v>340</v>
      </c>
      <c r="I51" s="554"/>
      <c r="J51" s="63" t="s">
        <v>341</v>
      </c>
    </row>
    <row r="52" spans="1:10" s="99" customFormat="1" ht="12.75">
      <c r="A52" s="98"/>
      <c r="B52" s="80">
        <v>1</v>
      </c>
      <c r="C52" s="80">
        <v>2</v>
      </c>
      <c r="D52" s="542">
        <v>3</v>
      </c>
      <c r="E52" s="543"/>
      <c r="F52" s="80">
        <v>4</v>
      </c>
      <c r="G52" s="80">
        <v>5</v>
      </c>
      <c r="H52" s="542">
        <v>6</v>
      </c>
      <c r="I52" s="543"/>
      <c r="J52" s="80" t="s">
        <v>342</v>
      </c>
    </row>
    <row r="53" spans="1:10" s="61" customFormat="1" ht="15.75" outlineLevel="1">
      <c r="A53" s="66"/>
      <c r="B53" s="67">
        <v>1</v>
      </c>
      <c r="C53" s="66" t="s">
        <v>343</v>
      </c>
      <c r="D53" s="75" t="s">
        <v>344</v>
      </c>
      <c r="E53" s="100"/>
      <c r="F53" s="81"/>
      <c r="G53" s="101"/>
      <c r="H53" s="528">
        <v>12</v>
      </c>
      <c r="I53" s="529"/>
      <c r="J53" s="74">
        <f>F53*G53*H53</f>
        <v>0</v>
      </c>
    </row>
    <row r="54" spans="1:10" s="61" customFormat="1" ht="15.75" outlineLevel="1">
      <c r="A54" s="553" t="s">
        <v>314</v>
      </c>
      <c r="B54" s="534"/>
      <c r="C54" s="534"/>
      <c r="D54" s="534"/>
      <c r="E54" s="534"/>
      <c r="F54" s="534"/>
      <c r="G54" s="534"/>
      <c r="H54" s="534"/>
      <c r="I54" s="535"/>
      <c r="J54" s="103">
        <f>SUM(J53:J53)</f>
        <v>0</v>
      </c>
    </row>
    <row r="55" spans="1:10" s="61" customFormat="1" ht="24" customHeight="1">
      <c r="A55" s="544" t="s">
        <v>523</v>
      </c>
      <c r="B55" s="545"/>
      <c r="C55" s="545"/>
      <c r="D55" s="545"/>
      <c r="E55" s="545"/>
      <c r="F55" s="545"/>
      <c r="G55" s="545"/>
      <c r="H55" s="545"/>
      <c r="I55" s="545"/>
      <c r="J55" s="545"/>
    </row>
    <row r="56" spans="1:10" ht="27">
      <c r="A56" s="77"/>
      <c r="B56" s="97" t="s">
        <v>298</v>
      </c>
      <c r="C56" s="63" t="s">
        <v>336</v>
      </c>
      <c r="D56" s="554" t="s">
        <v>337</v>
      </c>
      <c r="E56" s="554"/>
      <c r="F56" s="63" t="s">
        <v>338</v>
      </c>
      <c r="G56" s="63" t="s">
        <v>339</v>
      </c>
      <c r="H56" s="554" t="s">
        <v>340</v>
      </c>
      <c r="I56" s="554"/>
      <c r="J56" s="63" t="s">
        <v>341</v>
      </c>
    </row>
    <row r="57" spans="1:10" s="99" customFormat="1" ht="12.75">
      <c r="A57" s="98"/>
      <c r="B57" s="80">
        <v>1</v>
      </c>
      <c r="C57" s="80">
        <v>2</v>
      </c>
      <c r="D57" s="542">
        <v>3</v>
      </c>
      <c r="E57" s="543"/>
      <c r="F57" s="80">
        <v>4</v>
      </c>
      <c r="G57" s="80">
        <v>5</v>
      </c>
      <c r="H57" s="542">
        <v>6</v>
      </c>
      <c r="I57" s="543"/>
      <c r="J57" s="80" t="s">
        <v>342</v>
      </c>
    </row>
    <row r="58" spans="1:10" s="61" customFormat="1" ht="15.75" outlineLevel="2">
      <c r="A58" s="66"/>
      <c r="B58" s="67">
        <v>1</v>
      </c>
      <c r="C58" s="66"/>
      <c r="D58" s="549" t="s">
        <v>345</v>
      </c>
      <c r="E58" s="550"/>
      <c r="F58" s="70"/>
      <c r="G58" s="101"/>
      <c r="H58" s="551">
        <v>1</v>
      </c>
      <c r="I58" s="552"/>
      <c r="J58" s="74">
        <f>F58*G58*H58</f>
        <v>0</v>
      </c>
    </row>
    <row r="59" spans="1:10" s="61" customFormat="1" ht="15" customHeight="1" outlineLevel="2">
      <c r="A59" s="66"/>
      <c r="B59" s="67">
        <v>2</v>
      </c>
      <c r="C59" s="66"/>
      <c r="D59" s="549" t="s">
        <v>345</v>
      </c>
      <c r="E59" s="550"/>
      <c r="F59" s="70"/>
      <c r="G59" s="101"/>
      <c r="H59" s="551">
        <v>1</v>
      </c>
      <c r="I59" s="552"/>
      <c r="J59" s="74">
        <f>F59*G59*H59</f>
        <v>0</v>
      </c>
    </row>
    <row r="60" spans="1:10" s="61" customFormat="1" ht="15.75" outlineLevel="2">
      <c r="A60" s="66"/>
      <c r="B60" s="67"/>
      <c r="C60" s="66"/>
      <c r="D60" s="549"/>
      <c r="E60" s="550"/>
      <c r="F60" s="70"/>
      <c r="G60" s="101"/>
      <c r="H60" s="551"/>
      <c r="I60" s="552"/>
      <c r="J60" s="74">
        <f>F60*G60*H60</f>
        <v>0</v>
      </c>
    </row>
    <row r="61" spans="1:10" s="61" customFormat="1" ht="15.75" outlineLevel="1">
      <c r="A61" s="553" t="s">
        <v>314</v>
      </c>
      <c r="B61" s="534"/>
      <c r="C61" s="534"/>
      <c r="D61" s="534"/>
      <c r="E61" s="534"/>
      <c r="F61" s="534"/>
      <c r="G61" s="534"/>
      <c r="H61" s="534"/>
      <c r="I61" s="535"/>
      <c r="J61" s="103">
        <f>SUM(J58:J60)</f>
        <v>0</v>
      </c>
    </row>
    <row r="62" spans="1:10" s="61" customFormat="1" ht="22.5" customHeight="1">
      <c r="A62" s="544" t="s">
        <v>530</v>
      </c>
      <c r="B62" s="545"/>
      <c r="C62" s="545"/>
      <c r="D62" s="545"/>
      <c r="E62" s="545"/>
      <c r="F62" s="545"/>
      <c r="G62" s="545"/>
      <c r="H62" s="545"/>
      <c r="I62" s="545"/>
      <c r="J62" s="546"/>
    </row>
    <row r="63" spans="1:10" ht="25.5">
      <c r="A63" s="77"/>
      <c r="B63" s="78" t="s">
        <v>298</v>
      </c>
      <c r="C63" s="63" t="s">
        <v>336</v>
      </c>
      <c r="D63" s="547" t="s">
        <v>337</v>
      </c>
      <c r="E63" s="548"/>
      <c r="F63" s="547" t="s">
        <v>338</v>
      </c>
      <c r="G63" s="548"/>
      <c r="H63" s="547" t="s">
        <v>348</v>
      </c>
      <c r="I63" s="548"/>
      <c r="J63" s="63" t="s">
        <v>341</v>
      </c>
    </row>
    <row r="64" spans="1:10" ht="13.5">
      <c r="A64" s="77"/>
      <c r="B64" s="80">
        <v>1</v>
      </c>
      <c r="C64" s="80">
        <v>2</v>
      </c>
      <c r="D64" s="542">
        <v>3</v>
      </c>
      <c r="E64" s="543"/>
      <c r="F64" s="542">
        <v>4</v>
      </c>
      <c r="G64" s="543"/>
      <c r="H64" s="542">
        <v>5</v>
      </c>
      <c r="I64" s="543"/>
      <c r="J64" s="80" t="s">
        <v>347</v>
      </c>
    </row>
    <row r="65" spans="1:10" s="61" customFormat="1" ht="15.75" outlineLevel="1">
      <c r="A65" s="66"/>
      <c r="B65" s="67">
        <v>1</v>
      </c>
      <c r="C65" s="75" t="s">
        <v>349</v>
      </c>
      <c r="D65" s="528" t="s">
        <v>350</v>
      </c>
      <c r="E65" s="529"/>
      <c r="F65" s="530"/>
      <c r="G65" s="531"/>
      <c r="H65" s="532"/>
      <c r="I65" s="533"/>
      <c r="J65" s="82">
        <f>SUM(J67:J70)</f>
        <v>158189</v>
      </c>
    </row>
    <row r="66" spans="1:10" s="61" customFormat="1" ht="15.75" outlineLevel="1">
      <c r="A66" s="66"/>
      <c r="B66" s="67"/>
      <c r="C66" s="75" t="s">
        <v>351</v>
      </c>
      <c r="D66" s="528"/>
      <c r="E66" s="529"/>
      <c r="F66" s="530"/>
      <c r="G66" s="531"/>
      <c r="H66" s="532"/>
      <c r="I66" s="533"/>
      <c r="J66" s="82"/>
    </row>
    <row r="67" spans="1:10" s="61" customFormat="1" ht="15.75" outlineLevel="1">
      <c r="A67" s="66"/>
      <c r="B67" s="67"/>
      <c r="C67" s="75" t="s">
        <v>588</v>
      </c>
      <c r="D67" s="528" t="s">
        <v>350</v>
      </c>
      <c r="E67" s="529"/>
      <c r="F67" s="530">
        <v>47</v>
      </c>
      <c r="G67" s="531"/>
      <c r="H67" s="532">
        <v>2000</v>
      </c>
      <c r="I67" s="533"/>
      <c r="J67" s="82">
        <f>F67*H67</f>
        <v>94000</v>
      </c>
    </row>
    <row r="68" spans="1:10" s="61" customFormat="1" ht="15.75" outlineLevel="1">
      <c r="A68" s="66"/>
      <c r="B68" s="67"/>
      <c r="C68" s="75" t="s">
        <v>681</v>
      </c>
      <c r="D68" s="528" t="s">
        <v>350</v>
      </c>
      <c r="E68" s="529"/>
      <c r="F68" s="530">
        <v>2</v>
      </c>
      <c r="G68" s="531"/>
      <c r="H68" s="532">
        <v>32094.5</v>
      </c>
      <c r="I68" s="533"/>
      <c r="J68" s="82">
        <f>F68*H68</f>
        <v>64189</v>
      </c>
    </row>
    <row r="69" spans="1:10" s="61" customFormat="1" ht="15.75" outlineLevel="1">
      <c r="A69" s="66"/>
      <c r="B69" s="67"/>
      <c r="C69" s="75"/>
      <c r="D69" s="528"/>
      <c r="E69" s="529"/>
      <c r="F69" s="530"/>
      <c r="G69" s="531"/>
      <c r="H69" s="532"/>
      <c r="I69" s="533"/>
      <c r="J69" s="82">
        <f>F69*H69</f>
        <v>0</v>
      </c>
    </row>
    <row r="70" spans="1:10" s="61" customFormat="1" ht="15.75" outlineLevel="1">
      <c r="A70" s="66"/>
      <c r="B70" s="67"/>
      <c r="C70" s="75"/>
      <c r="D70" s="528"/>
      <c r="E70" s="529"/>
      <c r="F70" s="530"/>
      <c r="G70" s="531"/>
      <c r="H70" s="532"/>
      <c r="I70" s="533"/>
      <c r="J70" s="82">
        <f>F70*H70</f>
        <v>0</v>
      </c>
    </row>
    <row r="71" spans="1:10" s="61" customFormat="1" ht="15.75" outlineLevel="1">
      <c r="A71" s="83" t="s">
        <v>314</v>
      </c>
      <c r="B71" s="84"/>
      <c r="C71" s="534" t="s">
        <v>314</v>
      </c>
      <c r="D71" s="534"/>
      <c r="E71" s="534"/>
      <c r="F71" s="534"/>
      <c r="G71" s="534"/>
      <c r="H71" s="534"/>
      <c r="I71" s="535"/>
      <c r="J71" s="76">
        <f>J65</f>
        <v>158189</v>
      </c>
    </row>
    <row r="72" spans="1:10" s="61" customFormat="1" ht="28.5" customHeight="1">
      <c r="A72" s="544" t="s">
        <v>598</v>
      </c>
      <c r="B72" s="545"/>
      <c r="C72" s="545"/>
      <c r="D72" s="545"/>
      <c r="E72" s="545"/>
      <c r="F72" s="545"/>
      <c r="G72" s="545"/>
      <c r="H72" s="545"/>
      <c r="I72" s="545"/>
      <c r="J72" s="546"/>
    </row>
    <row r="73" spans="1:10" ht="25.5">
      <c r="A73" s="77"/>
      <c r="B73" s="78" t="s">
        <v>298</v>
      </c>
      <c r="C73" s="63" t="s">
        <v>336</v>
      </c>
      <c r="D73" s="547" t="s">
        <v>337</v>
      </c>
      <c r="E73" s="548"/>
      <c r="F73" s="547" t="s">
        <v>338</v>
      </c>
      <c r="G73" s="548"/>
      <c r="H73" s="547" t="s">
        <v>348</v>
      </c>
      <c r="I73" s="548"/>
      <c r="J73" s="63" t="s">
        <v>341</v>
      </c>
    </row>
    <row r="74" spans="1:10" ht="13.5">
      <c r="A74" s="77"/>
      <c r="B74" s="80">
        <v>1</v>
      </c>
      <c r="C74" s="80">
        <v>2</v>
      </c>
      <c r="D74" s="542">
        <v>3</v>
      </c>
      <c r="E74" s="543"/>
      <c r="F74" s="542">
        <v>4</v>
      </c>
      <c r="G74" s="543"/>
      <c r="H74" s="542">
        <v>5</v>
      </c>
      <c r="I74" s="543"/>
      <c r="J74" s="80" t="s">
        <v>347</v>
      </c>
    </row>
    <row r="75" spans="1:10" s="61" customFormat="1" ht="36" customHeight="1" outlineLevel="1">
      <c r="A75" s="66"/>
      <c r="B75" s="67">
        <v>1</v>
      </c>
      <c r="C75" s="66" t="s">
        <v>503</v>
      </c>
      <c r="D75" s="528"/>
      <c r="E75" s="529"/>
      <c r="F75" s="530"/>
      <c r="G75" s="531"/>
      <c r="H75" s="532"/>
      <c r="I75" s="533"/>
      <c r="J75" s="82">
        <f>SUM(J77:J80)</f>
        <v>72811</v>
      </c>
    </row>
    <row r="76" spans="1:10" s="61" customFormat="1" ht="15.75" outlineLevel="1">
      <c r="A76" s="66"/>
      <c r="B76" s="67"/>
      <c r="C76" s="75" t="s">
        <v>352</v>
      </c>
      <c r="D76" s="528"/>
      <c r="E76" s="529"/>
      <c r="F76" s="530"/>
      <c r="G76" s="531"/>
      <c r="H76" s="532"/>
      <c r="I76" s="533"/>
      <c r="J76" s="82"/>
    </row>
    <row r="77" spans="1:10" s="61" customFormat="1" ht="15.75" outlineLevel="1">
      <c r="A77" s="66"/>
      <c r="B77" s="67"/>
      <c r="C77" s="75" t="s">
        <v>353</v>
      </c>
      <c r="D77" s="528" t="s">
        <v>589</v>
      </c>
      <c r="E77" s="529"/>
      <c r="F77" s="530">
        <v>8</v>
      </c>
      <c r="G77" s="531"/>
      <c r="H77" s="532">
        <v>9101.375</v>
      </c>
      <c r="I77" s="533"/>
      <c r="J77" s="82">
        <f>F77*H77</f>
        <v>72811</v>
      </c>
    </row>
    <row r="78" spans="1:10" s="61" customFormat="1" ht="15.75" outlineLevel="1">
      <c r="A78" s="66"/>
      <c r="B78" s="67"/>
      <c r="C78" s="66" t="s">
        <v>354</v>
      </c>
      <c r="D78" s="528"/>
      <c r="E78" s="529"/>
      <c r="F78" s="530"/>
      <c r="G78" s="531"/>
      <c r="H78" s="532"/>
      <c r="I78" s="533"/>
      <c r="J78" s="82">
        <f>F78*H78</f>
        <v>0</v>
      </c>
    </row>
    <row r="79" spans="1:10" s="61" customFormat="1" ht="15.75" outlineLevel="1">
      <c r="A79" s="66"/>
      <c r="B79" s="67"/>
      <c r="C79" s="66"/>
      <c r="D79" s="528"/>
      <c r="E79" s="529"/>
      <c r="F79" s="530"/>
      <c r="G79" s="531"/>
      <c r="H79" s="532"/>
      <c r="I79" s="533"/>
      <c r="J79" s="82">
        <f>F79*H79</f>
        <v>0</v>
      </c>
    </row>
    <row r="80" spans="1:10" s="61" customFormat="1" ht="15.75" outlineLevel="1">
      <c r="A80" s="66"/>
      <c r="B80" s="67"/>
      <c r="C80" s="66"/>
      <c r="D80" s="528"/>
      <c r="E80" s="529"/>
      <c r="F80" s="530"/>
      <c r="G80" s="531"/>
      <c r="H80" s="532"/>
      <c r="I80" s="533"/>
      <c r="J80" s="82">
        <f>F80*H80</f>
        <v>0</v>
      </c>
    </row>
    <row r="81" spans="1:10" s="61" customFormat="1" ht="15.75" outlineLevel="1">
      <c r="A81" s="83" t="s">
        <v>314</v>
      </c>
      <c r="B81" s="84"/>
      <c r="C81" s="534" t="s">
        <v>314</v>
      </c>
      <c r="D81" s="534"/>
      <c r="E81" s="534"/>
      <c r="F81" s="534"/>
      <c r="G81" s="534"/>
      <c r="H81" s="534"/>
      <c r="I81" s="535"/>
      <c r="J81" s="76">
        <f>J75</f>
        <v>72811</v>
      </c>
    </row>
    <row r="82" spans="3:10" s="61" customFormat="1" ht="21" customHeight="1">
      <c r="C82" s="540" t="s">
        <v>355</v>
      </c>
      <c r="D82" s="540"/>
      <c r="E82" s="540"/>
      <c r="F82" s="540"/>
      <c r="G82" s="540"/>
      <c r="H82" s="540"/>
      <c r="I82" s="541"/>
      <c r="J82" s="103">
        <f>J31+J44+J54+J61+J71+J81+J49</f>
        <v>14995508.863661362</v>
      </c>
    </row>
    <row r="85" spans="2:10" ht="12.75">
      <c r="B85" s="79" t="s">
        <v>144</v>
      </c>
      <c r="D85" s="124"/>
      <c r="E85" s="124"/>
      <c r="F85" s="125"/>
      <c r="I85" s="124" t="s">
        <v>602</v>
      </c>
      <c r="J85" s="124"/>
    </row>
    <row r="86" spans="9:10" ht="12.75">
      <c r="I86" s="525" t="s">
        <v>356</v>
      </c>
      <c r="J86" s="525"/>
    </row>
    <row r="88" spans="2:10" ht="12.75">
      <c r="B88" s="79" t="s">
        <v>357</v>
      </c>
      <c r="D88" s="124"/>
      <c r="E88" s="124"/>
      <c r="F88" s="125"/>
      <c r="I88" s="124" t="s">
        <v>603</v>
      </c>
      <c r="J88" s="124"/>
    </row>
    <row r="89" spans="9:10" ht="12.75">
      <c r="I89" s="525" t="s">
        <v>356</v>
      </c>
      <c r="J89" s="525"/>
    </row>
    <row r="91" spans="2:10" ht="12.75">
      <c r="B91" s="79" t="s">
        <v>358</v>
      </c>
      <c r="C91" s="124" t="s">
        <v>604</v>
      </c>
      <c r="D91" s="124"/>
      <c r="F91" s="125" t="s">
        <v>605</v>
      </c>
      <c r="G91" s="124"/>
      <c r="I91" s="124" t="s">
        <v>603</v>
      </c>
      <c r="J91" s="124"/>
    </row>
    <row r="92" spans="3:10" ht="12.75">
      <c r="C92" s="526" t="s">
        <v>146</v>
      </c>
      <c r="D92" s="526"/>
      <c r="F92" s="527" t="s">
        <v>149</v>
      </c>
      <c r="G92" s="527"/>
      <c r="I92" s="525" t="s">
        <v>356</v>
      </c>
      <c r="J92" s="525"/>
    </row>
    <row r="94" spans="2:3" ht="12.75">
      <c r="B94" s="79" t="s">
        <v>359</v>
      </c>
      <c r="C94" s="205">
        <v>44001</v>
      </c>
    </row>
  </sheetData>
  <sheetProtection/>
  <mergeCells count="130">
    <mergeCell ref="B5:J5"/>
    <mergeCell ref="E7:J7"/>
    <mergeCell ref="D9:J9"/>
    <mergeCell ref="A20:J20"/>
    <mergeCell ref="B21:B23"/>
    <mergeCell ref="C21:C23"/>
    <mergeCell ref="D21:D23"/>
    <mergeCell ref="E21:H21"/>
    <mergeCell ref="I21:I23"/>
    <mergeCell ref="J21:J23"/>
    <mergeCell ref="E22:E23"/>
    <mergeCell ref="F22:H22"/>
    <mergeCell ref="A31:I31"/>
    <mergeCell ref="A32:J32"/>
    <mergeCell ref="C33:F33"/>
    <mergeCell ref="H33:I33"/>
    <mergeCell ref="C34:F34"/>
    <mergeCell ref="H34:I34"/>
    <mergeCell ref="C35:F35"/>
    <mergeCell ref="H35:I35"/>
    <mergeCell ref="C36:F36"/>
    <mergeCell ref="H36:I36"/>
    <mergeCell ref="C37:F37"/>
    <mergeCell ref="H37:I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A44:I44"/>
    <mergeCell ref="A50:J50"/>
    <mergeCell ref="G46:I46"/>
    <mergeCell ref="G48:I48"/>
    <mergeCell ref="D51:E51"/>
    <mergeCell ref="H51:I51"/>
    <mergeCell ref="A45:J45"/>
    <mergeCell ref="D46:E46"/>
    <mergeCell ref="D47:E47"/>
    <mergeCell ref="A49:I49"/>
    <mergeCell ref="D48:E48"/>
    <mergeCell ref="G47:I47"/>
    <mergeCell ref="D52:E52"/>
    <mergeCell ref="H52:I52"/>
    <mergeCell ref="H53:I53"/>
    <mergeCell ref="A54:I54"/>
    <mergeCell ref="A55:J55"/>
    <mergeCell ref="D56:E56"/>
    <mergeCell ref="H56:I56"/>
    <mergeCell ref="D57:E57"/>
    <mergeCell ref="H57:I57"/>
    <mergeCell ref="D58:E58"/>
    <mergeCell ref="H58:I58"/>
    <mergeCell ref="D59:E59"/>
    <mergeCell ref="H59:I59"/>
    <mergeCell ref="A62:J62"/>
    <mergeCell ref="D63:E63"/>
    <mergeCell ref="F63:G63"/>
    <mergeCell ref="H63:I63"/>
    <mergeCell ref="D60:E60"/>
    <mergeCell ref="H60:I60"/>
    <mergeCell ref="A61:I61"/>
    <mergeCell ref="D64:E64"/>
    <mergeCell ref="F64:G64"/>
    <mergeCell ref="H64:I64"/>
    <mergeCell ref="D65:E65"/>
    <mergeCell ref="F65:G65"/>
    <mergeCell ref="H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C71:I71"/>
    <mergeCell ref="A72:J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C82:I82"/>
    <mergeCell ref="I86:J86"/>
    <mergeCell ref="D78:E78"/>
    <mergeCell ref="F78:G78"/>
    <mergeCell ref="H78:I78"/>
    <mergeCell ref="D79:E79"/>
    <mergeCell ref="F79:G79"/>
    <mergeCell ref="H79:I79"/>
    <mergeCell ref="E13:G13"/>
    <mergeCell ref="H13:J13"/>
    <mergeCell ref="E14:G14"/>
    <mergeCell ref="H14:J14"/>
    <mergeCell ref="E15:G15"/>
    <mergeCell ref="H15:J15"/>
    <mergeCell ref="E16:G16"/>
    <mergeCell ref="H16:J16"/>
    <mergeCell ref="I89:J89"/>
    <mergeCell ref="C92:D92"/>
    <mergeCell ref="F92:G92"/>
    <mergeCell ref="I92:J92"/>
    <mergeCell ref="D80:E80"/>
    <mergeCell ref="F80:G80"/>
    <mergeCell ref="H80:I80"/>
    <mergeCell ref="C81:I8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zoomScale="75" zoomScaleNormal="75" zoomScalePageLayoutView="0" workbookViewId="0" topLeftCell="B171">
      <selection activeCell="H179" sqref="H179:I179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2" width="11.625" style="79" bestFit="1" customWidth="1"/>
    <col min="13" max="16384" width="8.875" style="79" customWidth="1"/>
  </cols>
  <sheetData>
    <row r="1" ht="12.75">
      <c r="J1" s="126" t="s">
        <v>245</v>
      </c>
    </row>
    <row r="2" ht="12.75">
      <c r="J2" s="126" t="s">
        <v>246</v>
      </c>
    </row>
    <row r="3" ht="12.75">
      <c r="J3" s="126"/>
    </row>
    <row r="4" ht="12.75">
      <c r="J4" s="126" t="s">
        <v>360</v>
      </c>
    </row>
    <row r="5" spans="2:10" s="60" customFormat="1" ht="18.75">
      <c r="B5" s="577" t="s">
        <v>293</v>
      </c>
      <c r="C5" s="577"/>
      <c r="D5" s="577"/>
      <c r="E5" s="577"/>
      <c r="F5" s="577"/>
      <c r="G5" s="577"/>
      <c r="H5" s="577"/>
      <c r="I5" s="577"/>
      <c r="J5" s="577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34.5" customHeight="1">
      <c r="B7" s="60" t="s">
        <v>294</v>
      </c>
      <c r="E7" s="578" t="s">
        <v>182</v>
      </c>
      <c r="F7" s="578"/>
      <c r="G7" s="578"/>
      <c r="H7" s="578"/>
      <c r="I7" s="578"/>
      <c r="J7" s="578"/>
    </row>
    <row r="8" spans="2:10" s="60" customFormat="1" ht="19.5">
      <c r="B8" s="60" t="s">
        <v>295</v>
      </c>
      <c r="D8" s="579" t="str">
        <f>'Расчеты (обосн) обл.бюд'!D9:J9</f>
        <v>Муниципальное бюджетное дошкольное образовательное учреждение детский сад № 50</v>
      </c>
      <c r="E8" s="579"/>
      <c r="F8" s="579"/>
      <c r="G8" s="579"/>
      <c r="H8" s="579"/>
      <c r="I8" s="579"/>
      <c r="J8" s="579"/>
    </row>
    <row r="9" s="61" customFormat="1" ht="15.75">
      <c r="F9" s="62"/>
    </row>
    <row r="10" spans="2:6" s="61" customFormat="1" ht="15.75">
      <c r="B10" s="95" t="s">
        <v>475</v>
      </c>
      <c r="F10" s="62"/>
    </row>
    <row r="11" s="61" customFormat="1" ht="15.75">
      <c r="F11" s="62"/>
    </row>
    <row r="12" spans="2:10" s="61" customFormat="1" ht="45" customHeight="1">
      <c r="B12" s="137" t="s">
        <v>298</v>
      </c>
      <c r="C12" s="137" t="s">
        <v>476</v>
      </c>
      <c r="D12" s="137" t="s">
        <v>477</v>
      </c>
      <c r="E12" s="536" t="s">
        <v>478</v>
      </c>
      <c r="F12" s="536"/>
      <c r="G12" s="536"/>
      <c r="H12" s="536" t="s">
        <v>473</v>
      </c>
      <c r="I12" s="536"/>
      <c r="J12" s="536"/>
    </row>
    <row r="13" spans="2:10" s="61" customFormat="1" ht="15.75">
      <c r="B13" s="132">
        <v>1</v>
      </c>
      <c r="C13" s="132" t="s">
        <v>597</v>
      </c>
      <c r="D13" s="131">
        <v>231</v>
      </c>
      <c r="E13" s="537">
        <f>H13/D13</f>
        <v>9855.554329004328</v>
      </c>
      <c r="F13" s="537"/>
      <c r="G13" s="537"/>
      <c r="H13" s="538">
        <v>2276633.05</v>
      </c>
      <c r="I13" s="538"/>
      <c r="J13" s="538"/>
    </row>
    <row r="14" spans="2:10" s="61" customFormat="1" ht="15.75">
      <c r="B14" s="132"/>
      <c r="C14" s="132"/>
      <c r="D14" s="131"/>
      <c r="E14" s="537"/>
      <c r="F14" s="537"/>
      <c r="G14" s="537"/>
      <c r="H14" s="538"/>
      <c r="I14" s="538"/>
      <c r="J14" s="538"/>
    </row>
    <row r="15" spans="2:10" s="95" customFormat="1" ht="15.75">
      <c r="B15" s="134"/>
      <c r="C15" s="134" t="s">
        <v>181</v>
      </c>
      <c r="D15" s="135">
        <f>SUM(D13:D14)</f>
        <v>231</v>
      </c>
      <c r="E15" s="523">
        <f>SUM(E13:G14)</f>
        <v>9855.554329004328</v>
      </c>
      <c r="F15" s="523"/>
      <c r="G15" s="523"/>
      <c r="H15" s="524">
        <f>SUM(H13:J14)</f>
        <v>2276633.05</v>
      </c>
      <c r="I15" s="524"/>
      <c r="J15" s="524"/>
    </row>
    <row r="16" s="61" customFormat="1" ht="15.75">
      <c r="F16" s="62"/>
    </row>
    <row r="17" spans="2:10" s="95" customFormat="1" ht="15.75">
      <c r="B17" s="138" t="s">
        <v>474</v>
      </c>
      <c r="C17" s="138"/>
      <c r="D17" s="138"/>
      <c r="E17" s="138"/>
      <c r="F17" s="139"/>
      <c r="G17" s="138"/>
      <c r="H17" s="138"/>
      <c r="I17" s="138"/>
      <c r="J17" s="138"/>
    </row>
    <row r="18" spans="2:10" s="95" customFormat="1" ht="15.75">
      <c r="B18" s="138"/>
      <c r="C18" s="138"/>
      <c r="D18" s="138"/>
      <c r="E18" s="138"/>
      <c r="F18" s="139"/>
      <c r="G18" s="138"/>
      <c r="H18" s="138"/>
      <c r="I18" s="138"/>
      <c r="J18" s="138"/>
    </row>
    <row r="19" spans="1:10" s="61" customFormat="1" ht="23.25" customHeight="1">
      <c r="A19" s="545" t="s">
        <v>499</v>
      </c>
      <c r="B19" s="580"/>
      <c r="C19" s="580"/>
      <c r="D19" s="580"/>
      <c r="E19" s="580"/>
      <c r="F19" s="580"/>
      <c r="G19" s="580"/>
      <c r="H19" s="580"/>
      <c r="I19" s="580"/>
      <c r="J19" s="580"/>
    </row>
    <row r="20" spans="1:10" ht="33" customHeight="1">
      <c r="A20" s="77"/>
      <c r="B20" s="78" t="s">
        <v>298</v>
      </c>
      <c r="C20" s="63" t="s">
        <v>336</v>
      </c>
      <c r="D20" s="547" t="s">
        <v>361</v>
      </c>
      <c r="E20" s="548"/>
      <c r="F20" s="547" t="s">
        <v>362</v>
      </c>
      <c r="G20" s="548"/>
      <c r="H20" s="547" t="s">
        <v>363</v>
      </c>
      <c r="I20" s="548"/>
      <c r="J20" s="63" t="s">
        <v>341</v>
      </c>
    </row>
    <row r="21" spans="1:10" ht="13.5">
      <c r="A21" s="77"/>
      <c r="B21" s="80">
        <v>1</v>
      </c>
      <c r="C21" s="80">
        <v>2</v>
      </c>
      <c r="D21" s="542">
        <v>3</v>
      </c>
      <c r="E21" s="543"/>
      <c r="F21" s="542">
        <v>4</v>
      </c>
      <c r="G21" s="543"/>
      <c r="H21" s="542">
        <v>5</v>
      </c>
      <c r="I21" s="543"/>
      <c r="J21" s="80" t="s">
        <v>364</v>
      </c>
    </row>
    <row r="22" spans="1:10" s="61" customFormat="1" ht="15.75" outlineLevel="1">
      <c r="A22" s="66"/>
      <c r="B22" s="67">
        <v>1</v>
      </c>
      <c r="C22" s="75"/>
      <c r="D22" s="528"/>
      <c r="E22" s="529"/>
      <c r="F22" s="530"/>
      <c r="G22" s="531"/>
      <c r="H22" s="532"/>
      <c r="I22" s="533"/>
      <c r="J22" s="82">
        <f>D22*F22*H22</f>
        <v>0</v>
      </c>
    </row>
    <row r="23" spans="1:10" s="61" customFormat="1" ht="15.75" outlineLevel="1">
      <c r="A23" s="66"/>
      <c r="B23" s="67"/>
      <c r="C23" s="75"/>
      <c r="D23" s="528"/>
      <c r="E23" s="529"/>
      <c r="F23" s="530"/>
      <c r="G23" s="531"/>
      <c r="H23" s="532"/>
      <c r="I23" s="533"/>
      <c r="J23" s="82"/>
    </row>
    <row r="24" spans="1:10" s="61" customFormat="1" ht="15.75" outlineLevel="1">
      <c r="A24" s="83" t="s">
        <v>314</v>
      </c>
      <c r="B24" s="84"/>
      <c r="C24" s="534" t="s">
        <v>314</v>
      </c>
      <c r="D24" s="534"/>
      <c r="E24" s="534"/>
      <c r="F24" s="534"/>
      <c r="G24" s="534"/>
      <c r="H24" s="534"/>
      <c r="I24" s="535"/>
      <c r="J24" s="76">
        <f>J22</f>
        <v>0</v>
      </c>
    </row>
    <row r="25" spans="1:10" s="61" customFormat="1" ht="24" customHeight="1">
      <c r="A25" s="544" t="s">
        <v>365</v>
      </c>
      <c r="B25" s="545"/>
      <c r="C25" s="545"/>
      <c r="D25" s="545"/>
      <c r="E25" s="545"/>
      <c r="F25" s="545"/>
      <c r="G25" s="545"/>
      <c r="H25" s="545"/>
      <c r="I25" s="545"/>
      <c r="J25" s="545"/>
    </row>
    <row r="26" spans="1:10" ht="27">
      <c r="A26" s="77"/>
      <c r="B26" s="97" t="s">
        <v>298</v>
      </c>
      <c r="C26" s="63" t="s">
        <v>336</v>
      </c>
      <c r="D26" s="554" t="s">
        <v>337</v>
      </c>
      <c r="E26" s="554"/>
      <c r="F26" s="63" t="s">
        <v>338</v>
      </c>
      <c r="G26" s="63" t="s">
        <v>339</v>
      </c>
      <c r="H26" s="554" t="s">
        <v>340</v>
      </c>
      <c r="I26" s="554"/>
      <c r="J26" s="63" t="s">
        <v>341</v>
      </c>
    </row>
    <row r="27" spans="1:10" s="99" customFormat="1" ht="12.75">
      <c r="A27" s="98"/>
      <c r="B27" s="80">
        <v>1</v>
      </c>
      <c r="C27" s="80">
        <v>2</v>
      </c>
      <c r="D27" s="542">
        <v>3</v>
      </c>
      <c r="E27" s="543"/>
      <c r="F27" s="80">
        <v>4</v>
      </c>
      <c r="G27" s="80">
        <v>5</v>
      </c>
      <c r="H27" s="542">
        <v>6</v>
      </c>
      <c r="I27" s="543"/>
      <c r="J27" s="80" t="s">
        <v>342</v>
      </c>
    </row>
    <row r="28" spans="1:10" s="61" customFormat="1" ht="15.75" outlineLevel="1">
      <c r="A28" s="66"/>
      <c r="B28" s="67">
        <v>1</v>
      </c>
      <c r="C28" s="66" t="s">
        <v>500</v>
      </c>
      <c r="D28" s="75" t="s">
        <v>344</v>
      </c>
      <c r="E28" s="100"/>
      <c r="F28" s="81">
        <v>2</v>
      </c>
      <c r="G28" s="101">
        <v>400</v>
      </c>
      <c r="H28" s="528">
        <v>12</v>
      </c>
      <c r="I28" s="529"/>
      <c r="J28" s="74">
        <f aca="true" t="shared" si="0" ref="J28:J33">F28*G28*H28</f>
        <v>9600</v>
      </c>
    </row>
    <row r="29" spans="1:10" s="61" customFormat="1" ht="30" customHeight="1" outlineLevel="1">
      <c r="A29" s="66"/>
      <c r="B29" s="67">
        <v>2</v>
      </c>
      <c r="C29" s="66" t="s">
        <v>367</v>
      </c>
      <c r="D29" s="620" t="s">
        <v>368</v>
      </c>
      <c r="E29" s="621"/>
      <c r="F29" s="81">
        <v>2</v>
      </c>
      <c r="G29" s="101">
        <v>50</v>
      </c>
      <c r="H29" s="528">
        <v>12</v>
      </c>
      <c r="I29" s="529"/>
      <c r="J29" s="74">
        <f t="shared" si="0"/>
        <v>1200</v>
      </c>
    </row>
    <row r="30" spans="1:10" s="61" customFormat="1" ht="15.75" outlineLevel="1">
      <c r="A30" s="114"/>
      <c r="B30" s="102">
        <v>3</v>
      </c>
      <c r="C30" s="66" t="s">
        <v>369</v>
      </c>
      <c r="D30" s="75" t="s">
        <v>370</v>
      </c>
      <c r="E30" s="100"/>
      <c r="F30" s="81">
        <v>2</v>
      </c>
      <c r="G30" s="101">
        <v>150</v>
      </c>
      <c r="H30" s="528">
        <v>12</v>
      </c>
      <c r="I30" s="529"/>
      <c r="J30" s="74">
        <f t="shared" si="0"/>
        <v>3600</v>
      </c>
    </row>
    <row r="31" spans="1:10" s="61" customFormat="1" ht="15.75" outlineLevel="1">
      <c r="A31" s="114"/>
      <c r="B31" s="102">
        <v>4</v>
      </c>
      <c r="C31" s="66" t="s">
        <v>371</v>
      </c>
      <c r="D31" s="75" t="s">
        <v>370</v>
      </c>
      <c r="E31" s="100"/>
      <c r="F31" s="81">
        <v>2</v>
      </c>
      <c r="G31" s="101">
        <v>350</v>
      </c>
      <c r="H31" s="528">
        <v>12</v>
      </c>
      <c r="I31" s="529"/>
      <c r="J31" s="74">
        <f t="shared" si="0"/>
        <v>8400</v>
      </c>
    </row>
    <row r="32" spans="1:10" s="61" customFormat="1" ht="15.75" outlineLevel="1">
      <c r="A32" s="114"/>
      <c r="B32" s="102">
        <v>5</v>
      </c>
      <c r="C32" s="66" t="s">
        <v>343</v>
      </c>
      <c r="D32" s="75" t="s">
        <v>372</v>
      </c>
      <c r="E32" s="100"/>
      <c r="F32" s="81">
        <v>2</v>
      </c>
      <c r="G32" s="101">
        <v>453.9165</v>
      </c>
      <c r="H32" s="528">
        <v>12</v>
      </c>
      <c r="I32" s="529"/>
      <c r="J32" s="74">
        <f t="shared" si="0"/>
        <v>10893.996</v>
      </c>
    </row>
    <row r="33" spans="1:10" s="61" customFormat="1" ht="15.75" outlineLevel="1">
      <c r="A33" s="114"/>
      <c r="B33" s="102">
        <v>6</v>
      </c>
      <c r="C33" s="66" t="s">
        <v>373</v>
      </c>
      <c r="D33" s="588" t="s">
        <v>374</v>
      </c>
      <c r="E33" s="589"/>
      <c r="F33" s="81"/>
      <c r="G33" s="101"/>
      <c r="H33" s="528">
        <v>12</v>
      </c>
      <c r="I33" s="529"/>
      <c r="J33" s="74">
        <f t="shared" si="0"/>
        <v>0</v>
      </c>
    </row>
    <row r="34" spans="1:10" s="61" customFormat="1" ht="15.75" outlineLevel="1">
      <c r="A34" s="553" t="s">
        <v>314</v>
      </c>
      <c r="B34" s="534"/>
      <c r="C34" s="534"/>
      <c r="D34" s="534"/>
      <c r="E34" s="534"/>
      <c r="F34" s="534"/>
      <c r="G34" s="534"/>
      <c r="H34" s="534"/>
      <c r="I34" s="535"/>
      <c r="J34" s="103">
        <f>SUM(J28:J33)</f>
        <v>33693.996</v>
      </c>
    </row>
    <row r="35" spans="1:10" s="61" customFormat="1" ht="15.75">
      <c r="A35" s="544" t="s">
        <v>375</v>
      </c>
      <c r="B35" s="545"/>
      <c r="C35" s="545"/>
      <c r="D35" s="545"/>
      <c r="E35" s="545"/>
      <c r="F35" s="545"/>
      <c r="G35" s="545"/>
      <c r="H35" s="545"/>
      <c r="I35" s="545"/>
      <c r="J35" s="545"/>
    </row>
    <row r="36" spans="1:10" s="61" customFormat="1" ht="31.5" outlineLevel="1">
      <c r="A36" s="66"/>
      <c r="B36" s="67">
        <v>1</v>
      </c>
      <c r="C36" s="66" t="s">
        <v>376</v>
      </c>
      <c r="D36" s="588" t="s">
        <v>501</v>
      </c>
      <c r="E36" s="589"/>
      <c r="F36" s="68"/>
      <c r="G36" s="104"/>
      <c r="H36" s="551">
        <v>12</v>
      </c>
      <c r="I36" s="552"/>
      <c r="J36" s="74">
        <f>F36*G36*H36</f>
        <v>0</v>
      </c>
    </row>
    <row r="37" spans="1:10" s="61" customFormat="1" ht="15.75" outlineLevel="1">
      <c r="A37" s="553" t="s">
        <v>314</v>
      </c>
      <c r="B37" s="534"/>
      <c r="C37" s="534"/>
      <c r="D37" s="534"/>
      <c r="E37" s="534"/>
      <c r="F37" s="534"/>
      <c r="G37" s="534"/>
      <c r="H37" s="534"/>
      <c r="I37" s="535"/>
      <c r="J37" s="76">
        <f>SUM(J36:J36)</f>
        <v>0</v>
      </c>
    </row>
    <row r="38" spans="1:10" s="61" customFormat="1" ht="15.75">
      <c r="A38" s="544" t="s">
        <v>378</v>
      </c>
      <c r="B38" s="545"/>
      <c r="C38" s="545"/>
      <c r="D38" s="545"/>
      <c r="E38" s="545"/>
      <c r="F38" s="545"/>
      <c r="G38" s="545"/>
      <c r="H38" s="545"/>
      <c r="I38" s="545"/>
      <c r="J38" s="545"/>
    </row>
    <row r="39" spans="1:10" s="61" customFormat="1" ht="15.75" outlineLevel="1">
      <c r="A39" s="66"/>
      <c r="B39" s="67">
        <v>1</v>
      </c>
      <c r="C39" s="75" t="s">
        <v>379</v>
      </c>
      <c r="D39" s="588" t="s">
        <v>380</v>
      </c>
      <c r="E39" s="589"/>
      <c r="F39" s="69">
        <v>1</v>
      </c>
      <c r="G39" s="101">
        <v>23500</v>
      </c>
      <c r="H39" s="528">
        <v>12</v>
      </c>
      <c r="I39" s="529"/>
      <c r="J39" s="74">
        <f>F39*G39*H39</f>
        <v>282000</v>
      </c>
    </row>
    <row r="40" spans="1:11" s="61" customFormat="1" ht="15.75" outlineLevel="1">
      <c r="A40" s="66"/>
      <c r="B40" s="67">
        <v>2</v>
      </c>
      <c r="C40" s="75" t="s">
        <v>381</v>
      </c>
      <c r="D40" s="588" t="s">
        <v>382</v>
      </c>
      <c r="E40" s="589"/>
      <c r="F40" s="69">
        <v>1</v>
      </c>
      <c r="G40" s="101">
        <v>35000</v>
      </c>
      <c r="H40" s="528">
        <v>12</v>
      </c>
      <c r="I40" s="529"/>
      <c r="J40" s="74">
        <f>F40*G40*H40</f>
        <v>420000</v>
      </c>
      <c r="K40" s="172"/>
    </row>
    <row r="41" spans="1:10" s="61" customFormat="1" ht="15.75" outlineLevel="1">
      <c r="A41" s="66"/>
      <c r="B41" s="67">
        <v>3</v>
      </c>
      <c r="C41" s="75" t="s">
        <v>383</v>
      </c>
      <c r="D41" s="588" t="s">
        <v>384</v>
      </c>
      <c r="E41" s="589"/>
      <c r="F41" s="69">
        <v>1</v>
      </c>
      <c r="G41" s="101">
        <v>26416.66666</v>
      </c>
      <c r="H41" s="528">
        <v>12</v>
      </c>
      <c r="I41" s="529"/>
      <c r="J41" s="74">
        <f>F41*G41*H41</f>
        <v>316999.99992</v>
      </c>
    </row>
    <row r="42" spans="1:11" s="61" customFormat="1" ht="15.75" outlineLevel="1">
      <c r="A42" s="66"/>
      <c r="B42" s="67">
        <v>4</v>
      </c>
      <c r="C42" s="75" t="s">
        <v>385</v>
      </c>
      <c r="D42" s="588" t="s">
        <v>384</v>
      </c>
      <c r="E42" s="589"/>
      <c r="F42" s="69">
        <v>1</v>
      </c>
      <c r="G42" s="101">
        <v>7583.333333</v>
      </c>
      <c r="H42" s="528">
        <v>12</v>
      </c>
      <c r="I42" s="529"/>
      <c r="J42" s="74">
        <f>F42*G42*H42</f>
        <v>90999.999996</v>
      </c>
      <c r="K42" s="172"/>
    </row>
    <row r="43" spans="1:10" s="61" customFormat="1" ht="15" customHeight="1" outlineLevel="1">
      <c r="A43" s="66"/>
      <c r="B43" s="67">
        <v>5</v>
      </c>
      <c r="C43" s="75" t="s">
        <v>386</v>
      </c>
      <c r="D43" s="588" t="s">
        <v>384</v>
      </c>
      <c r="E43" s="589"/>
      <c r="F43" s="69">
        <v>1</v>
      </c>
      <c r="G43" s="101">
        <v>9500</v>
      </c>
      <c r="H43" s="528">
        <v>12</v>
      </c>
      <c r="I43" s="529"/>
      <c r="J43" s="74">
        <f>F43*G43*H43</f>
        <v>114000</v>
      </c>
    </row>
    <row r="44" spans="1:10" s="61" customFormat="1" ht="15.75" outlineLevel="1">
      <c r="A44" s="66"/>
      <c r="B44" s="67">
        <v>6</v>
      </c>
      <c r="C44" s="75" t="s">
        <v>498</v>
      </c>
      <c r="D44" s="588" t="s">
        <v>384</v>
      </c>
      <c r="E44" s="589"/>
      <c r="F44" s="69">
        <v>1</v>
      </c>
      <c r="G44" s="101">
        <v>5019.94</v>
      </c>
      <c r="H44" s="528">
        <v>12</v>
      </c>
      <c r="I44" s="529"/>
      <c r="J44" s="74">
        <v>60239.22</v>
      </c>
    </row>
    <row r="45" spans="1:10" s="61" customFormat="1" ht="15.75" outlineLevel="1">
      <c r="A45" s="553" t="s">
        <v>314</v>
      </c>
      <c r="B45" s="534"/>
      <c r="C45" s="534"/>
      <c r="D45" s="534"/>
      <c r="E45" s="534"/>
      <c r="F45" s="534"/>
      <c r="G45" s="534"/>
      <c r="H45" s="534"/>
      <c r="I45" s="535"/>
      <c r="J45" s="76">
        <f>SUM(J39:J44)</f>
        <v>1284239.219916</v>
      </c>
    </row>
    <row r="46" spans="1:10" s="61" customFormat="1" ht="27.75" customHeight="1">
      <c r="A46" s="544" t="s">
        <v>504</v>
      </c>
      <c r="B46" s="545"/>
      <c r="C46" s="545"/>
      <c r="D46" s="545"/>
      <c r="E46" s="545"/>
      <c r="F46" s="545"/>
      <c r="G46" s="545"/>
      <c r="H46" s="545"/>
      <c r="I46" s="545"/>
      <c r="J46" s="545"/>
    </row>
    <row r="47" spans="1:10" ht="27">
      <c r="A47" s="77"/>
      <c r="B47" s="97" t="s">
        <v>298</v>
      </c>
      <c r="C47" s="63" t="s">
        <v>336</v>
      </c>
      <c r="D47" s="554" t="s">
        <v>337</v>
      </c>
      <c r="E47" s="554"/>
      <c r="F47" s="63" t="s">
        <v>338</v>
      </c>
      <c r="G47" s="63" t="s">
        <v>339</v>
      </c>
      <c r="H47" s="554" t="s">
        <v>340</v>
      </c>
      <c r="I47" s="554"/>
      <c r="J47" s="63" t="s">
        <v>341</v>
      </c>
    </row>
    <row r="48" spans="1:10" s="99" customFormat="1" ht="12.75">
      <c r="A48" s="98"/>
      <c r="B48" s="80">
        <v>1</v>
      </c>
      <c r="C48" s="80">
        <v>2</v>
      </c>
      <c r="D48" s="542">
        <v>3</v>
      </c>
      <c r="E48" s="543"/>
      <c r="F48" s="80">
        <v>4</v>
      </c>
      <c r="G48" s="80">
        <v>5</v>
      </c>
      <c r="H48" s="542">
        <v>6</v>
      </c>
      <c r="I48" s="543"/>
      <c r="J48" s="80" t="s">
        <v>342</v>
      </c>
    </row>
    <row r="49" spans="1:10" s="95" customFormat="1" ht="31.5" outlineLevel="2">
      <c r="A49" s="90"/>
      <c r="B49" s="91" t="s">
        <v>387</v>
      </c>
      <c r="C49" s="90" t="s">
        <v>388</v>
      </c>
      <c r="D49" s="616" t="s">
        <v>321</v>
      </c>
      <c r="E49" s="617"/>
      <c r="F49" s="106" t="s">
        <v>321</v>
      </c>
      <c r="G49" s="106" t="s">
        <v>321</v>
      </c>
      <c r="H49" s="618" t="s">
        <v>321</v>
      </c>
      <c r="I49" s="619"/>
      <c r="J49" s="94"/>
    </row>
    <row r="50" spans="1:10" s="61" customFormat="1" ht="63" outlineLevel="2">
      <c r="A50" s="66"/>
      <c r="B50" s="107" t="s">
        <v>322</v>
      </c>
      <c r="C50" s="66" t="s">
        <v>389</v>
      </c>
      <c r="D50" s="549" t="s">
        <v>390</v>
      </c>
      <c r="E50" s="550"/>
      <c r="F50" s="105">
        <v>2</v>
      </c>
      <c r="G50" s="101">
        <v>7500</v>
      </c>
      <c r="H50" s="551">
        <v>12</v>
      </c>
      <c r="I50" s="552"/>
      <c r="J50" s="74">
        <f aca="true" t="shared" si="1" ref="J50:J62">F50*G50*H50</f>
        <v>180000</v>
      </c>
    </row>
    <row r="51" spans="1:10" s="61" customFormat="1" ht="45.75" customHeight="1" outlineLevel="2">
      <c r="A51" s="66"/>
      <c r="B51" s="67" t="s">
        <v>324</v>
      </c>
      <c r="C51" s="66" t="s">
        <v>391</v>
      </c>
      <c r="D51" s="549" t="s">
        <v>392</v>
      </c>
      <c r="E51" s="550"/>
      <c r="F51" s="105"/>
      <c r="G51" s="101"/>
      <c r="H51" s="551">
        <v>1</v>
      </c>
      <c r="I51" s="552"/>
      <c r="J51" s="74">
        <f t="shared" si="1"/>
        <v>0</v>
      </c>
    </row>
    <row r="52" spans="1:10" s="61" customFormat="1" ht="63" outlineLevel="2">
      <c r="A52" s="66"/>
      <c r="B52" s="107" t="s">
        <v>393</v>
      </c>
      <c r="C52" s="66" t="s">
        <v>394</v>
      </c>
      <c r="D52" s="549" t="s">
        <v>390</v>
      </c>
      <c r="E52" s="550"/>
      <c r="F52" s="105"/>
      <c r="G52" s="101"/>
      <c r="H52" s="551">
        <v>12</v>
      </c>
      <c r="I52" s="552"/>
      <c r="J52" s="74">
        <f>F52*G52*H52</f>
        <v>0</v>
      </c>
    </row>
    <row r="53" spans="1:10" s="61" customFormat="1" ht="47.25" outlineLevel="2">
      <c r="A53" s="66"/>
      <c r="B53" s="67" t="s">
        <v>395</v>
      </c>
      <c r="C53" s="66" t="s">
        <v>396</v>
      </c>
      <c r="D53" s="549" t="s">
        <v>392</v>
      </c>
      <c r="E53" s="550"/>
      <c r="F53" s="105">
        <v>2</v>
      </c>
      <c r="G53" s="101">
        <v>350</v>
      </c>
      <c r="H53" s="551">
        <v>12</v>
      </c>
      <c r="I53" s="552"/>
      <c r="J53" s="74">
        <f t="shared" si="1"/>
        <v>8400</v>
      </c>
    </row>
    <row r="54" spans="1:10" s="61" customFormat="1" ht="31.5" outlineLevel="2">
      <c r="A54" s="66"/>
      <c r="B54" s="67" t="s">
        <v>397</v>
      </c>
      <c r="C54" s="66" t="s">
        <v>398</v>
      </c>
      <c r="D54" s="549"/>
      <c r="E54" s="550"/>
      <c r="F54" s="105"/>
      <c r="G54" s="101"/>
      <c r="H54" s="551"/>
      <c r="I54" s="552"/>
      <c r="J54" s="74"/>
    </row>
    <row r="55" spans="1:10" s="61" customFormat="1" ht="63" customHeight="1" outlineLevel="2">
      <c r="A55" s="66"/>
      <c r="B55" s="67"/>
      <c r="C55" s="66" t="s">
        <v>399</v>
      </c>
      <c r="D55" s="549" t="s">
        <v>400</v>
      </c>
      <c r="E55" s="550"/>
      <c r="F55" s="105">
        <v>2</v>
      </c>
      <c r="G55" s="101">
        <v>7500</v>
      </c>
      <c r="H55" s="551">
        <v>1</v>
      </c>
      <c r="I55" s="552"/>
      <c r="J55" s="74">
        <f t="shared" si="1"/>
        <v>15000</v>
      </c>
    </row>
    <row r="56" spans="1:10" s="61" customFormat="1" ht="31.5" outlineLevel="2">
      <c r="A56" s="66"/>
      <c r="B56" s="67" t="s">
        <v>401</v>
      </c>
      <c r="C56" s="66" t="s">
        <v>402</v>
      </c>
      <c r="D56" s="549"/>
      <c r="E56" s="550"/>
      <c r="F56" s="105"/>
      <c r="G56" s="101"/>
      <c r="H56" s="551"/>
      <c r="I56" s="552"/>
      <c r="J56" s="74"/>
    </row>
    <row r="57" spans="1:10" s="61" customFormat="1" ht="21" customHeight="1" outlineLevel="2">
      <c r="A57" s="66"/>
      <c r="B57" s="67"/>
      <c r="C57" s="66" t="s">
        <v>403</v>
      </c>
      <c r="D57" s="549" t="s">
        <v>404</v>
      </c>
      <c r="E57" s="550"/>
      <c r="F57" s="105">
        <v>2</v>
      </c>
      <c r="G57" s="101">
        <v>2500</v>
      </c>
      <c r="H57" s="551">
        <v>4</v>
      </c>
      <c r="I57" s="552"/>
      <c r="J57" s="74">
        <f t="shared" si="1"/>
        <v>20000</v>
      </c>
    </row>
    <row r="58" spans="1:10" s="61" customFormat="1" ht="18" customHeight="1" outlineLevel="2">
      <c r="A58" s="66"/>
      <c r="B58" s="67"/>
      <c r="C58" s="66" t="s">
        <v>405</v>
      </c>
      <c r="D58" s="549" t="s">
        <v>400</v>
      </c>
      <c r="E58" s="550"/>
      <c r="F58" s="105"/>
      <c r="G58" s="101"/>
      <c r="H58" s="551">
        <v>1</v>
      </c>
      <c r="I58" s="552"/>
      <c r="J58" s="74">
        <f t="shared" si="1"/>
        <v>0</v>
      </c>
    </row>
    <row r="59" spans="1:10" s="61" customFormat="1" ht="20.25" customHeight="1" outlineLevel="2">
      <c r="A59" s="66"/>
      <c r="B59" s="67"/>
      <c r="C59" s="66" t="s">
        <v>406</v>
      </c>
      <c r="D59" s="549" t="s">
        <v>407</v>
      </c>
      <c r="E59" s="550"/>
      <c r="F59" s="105">
        <v>17</v>
      </c>
      <c r="G59" s="101">
        <v>363</v>
      </c>
      <c r="H59" s="551">
        <v>1</v>
      </c>
      <c r="I59" s="552"/>
      <c r="J59" s="74">
        <f>F59*G59*H59-1</f>
        <v>6170</v>
      </c>
    </row>
    <row r="60" spans="1:10" s="61" customFormat="1" ht="20.25" customHeight="1" outlineLevel="2">
      <c r="A60" s="66"/>
      <c r="B60" s="67"/>
      <c r="C60" s="66" t="s">
        <v>408</v>
      </c>
      <c r="D60" s="549" t="s">
        <v>409</v>
      </c>
      <c r="E60" s="550"/>
      <c r="F60" s="105"/>
      <c r="G60" s="101"/>
      <c r="H60" s="551">
        <v>12</v>
      </c>
      <c r="I60" s="552"/>
      <c r="J60" s="74">
        <f t="shared" si="1"/>
        <v>0</v>
      </c>
    </row>
    <row r="61" spans="1:10" s="61" customFormat="1" ht="20.25" customHeight="1" outlineLevel="2">
      <c r="A61" s="66"/>
      <c r="B61" s="67" t="s">
        <v>410</v>
      </c>
      <c r="C61" s="66" t="s">
        <v>411</v>
      </c>
      <c r="D61" s="549" t="s">
        <v>407</v>
      </c>
      <c r="E61" s="550"/>
      <c r="F61" s="105">
        <v>10</v>
      </c>
      <c r="G61" s="101">
        <v>2160.6</v>
      </c>
      <c r="H61" s="551">
        <v>1</v>
      </c>
      <c r="I61" s="552"/>
      <c r="J61" s="74">
        <f t="shared" si="1"/>
        <v>21606</v>
      </c>
    </row>
    <row r="62" spans="1:10" s="61" customFormat="1" ht="27" customHeight="1" outlineLevel="2">
      <c r="A62" s="66"/>
      <c r="B62" s="67" t="s">
        <v>412</v>
      </c>
      <c r="C62" s="66" t="s">
        <v>413</v>
      </c>
      <c r="D62" s="549" t="s">
        <v>414</v>
      </c>
      <c r="E62" s="550"/>
      <c r="F62" s="105"/>
      <c r="G62" s="101"/>
      <c r="H62" s="551">
        <v>12</v>
      </c>
      <c r="I62" s="552"/>
      <c r="J62" s="74">
        <f t="shared" si="1"/>
        <v>0</v>
      </c>
    </row>
    <row r="63" spans="1:10" s="95" customFormat="1" ht="31.5" outlineLevel="2">
      <c r="A63" s="90"/>
      <c r="B63" s="91" t="s">
        <v>415</v>
      </c>
      <c r="C63" s="90" t="s">
        <v>416</v>
      </c>
      <c r="D63" s="616" t="s">
        <v>321</v>
      </c>
      <c r="E63" s="617"/>
      <c r="F63" s="106" t="s">
        <v>321</v>
      </c>
      <c r="G63" s="106" t="s">
        <v>321</v>
      </c>
      <c r="H63" s="618" t="s">
        <v>321</v>
      </c>
      <c r="I63" s="619"/>
      <c r="J63" s="94"/>
    </row>
    <row r="64" spans="1:10" s="61" customFormat="1" ht="78.75" outlineLevel="2">
      <c r="A64" s="66"/>
      <c r="B64" s="67" t="s">
        <v>327</v>
      </c>
      <c r="C64" s="66" t="s">
        <v>417</v>
      </c>
      <c r="D64" s="549" t="s">
        <v>418</v>
      </c>
      <c r="E64" s="550">
        <v>68</v>
      </c>
      <c r="F64" s="105"/>
      <c r="G64" s="101"/>
      <c r="H64" s="551">
        <v>1</v>
      </c>
      <c r="I64" s="552"/>
      <c r="J64" s="74">
        <f>G64*H64*I64</f>
        <v>0</v>
      </c>
    </row>
    <row r="65" spans="1:10" s="61" customFormat="1" ht="31.5" outlineLevel="2">
      <c r="A65" s="66"/>
      <c r="B65" s="67" t="s">
        <v>329</v>
      </c>
      <c r="C65" s="66" t="s">
        <v>419</v>
      </c>
      <c r="D65" s="549" t="s">
        <v>420</v>
      </c>
      <c r="E65" s="550"/>
      <c r="F65" s="105">
        <v>2</v>
      </c>
      <c r="G65" s="101">
        <v>455</v>
      </c>
      <c r="H65" s="551">
        <v>12</v>
      </c>
      <c r="I65" s="552"/>
      <c r="J65" s="74">
        <f>F65*G65*H65</f>
        <v>10920</v>
      </c>
    </row>
    <row r="66" spans="1:10" s="61" customFormat="1" ht="47.25" outlineLevel="2">
      <c r="A66" s="66"/>
      <c r="B66" s="67" t="s">
        <v>331</v>
      </c>
      <c r="C66" s="66" t="s">
        <v>421</v>
      </c>
      <c r="D66" s="549" t="s">
        <v>420</v>
      </c>
      <c r="E66" s="550"/>
      <c r="F66" s="105">
        <v>2</v>
      </c>
      <c r="G66" s="101">
        <v>192</v>
      </c>
      <c r="H66" s="551">
        <v>12</v>
      </c>
      <c r="I66" s="552"/>
      <c r="J66" s="74">
        <f>F66*G66*H66</f>
        <v>4608</v>
      </c>
    </row>
    <row r="67" spans="1:10" s="61" customFormat="1" ht="31.5" outlineLevel="2">
      <c r="A67" s="66"/>
      <c r="B67" s="67" t="s">
        <v>333</v>
      </c>
      <c r="C67" s="66" t="s">
        <v>422</v>
      </c>
      <c r="D67" s="549" t="s">
        <v>420</v>
      </c>
      <c r="E67" s="550"/>
      <c r="F67" s="105"/>
      <c r="G67" s="101"/>
      <c r="H67" s="551">
        <v>12</v>
      </c>
      <c r="I67" s="552"/>
      <c r="J67" s="74">
        <f>F67*G67*H67</f>
        <v>0</v>
      </c>
    </row>
    <row r="68" spans="1:10" s="61" customFormat="1" ht="47.25" outlineLevel="2">
      <c r="A68" s="66"/>
      <c r="B68" s="67" t="s">
        <v>423</v>
      </c>
      <c r="C68" s="66" t="s">
        <v>424</v>
      </c>
      <c r="D68" s="549" t="s">
        <v>418</v>
      </c>
      <c r="E68" s="550">
        <v>68</v>
      </c>
      <c r="F68" s="105">
        <v>1</v>
      </c>
      <c r="G68" s="101">
        <v>17453.5</v>
      </c>
      <c r="H68" s="551">
        <v>1</v>
      </c>
      <c r="I68" s="552"/>
      <c r="J68" s="74">
        <f>F68*G68*H68</f>
        <v>17453.5</v>
      </c>
    </row>
    <row r="69" spans="1:10" s="61" customFormat="1" ht="31.5" outlineLevel="2">
      <c r="A69" s="66"/>
      <c r="B69" s="67" t="s">
        <v>425</v>
      </c>
      <c r="C69" s="66" t="s">
        <v>674</v>
      </c>
      <c r="D69" s="549" t="s">
        <v>418</v>
      </c>
      <c r="E69" s="550">
        <v>68</v>
      </c>
      <c r="F69" s="105">
        <v>1</v>
      </c>
      <c r="G69" s="101">
        <v>15411.6</v>
      </c>
      <c r="H69" s="551">
        <v>1</v>
      </c>
      <c r="I69" s="552"/>
      <c r="J69" s="74">
        <f>F69*G69*H69</f>
        <v>15411.6</v>
      </c>
    </row>
    <row r="70" spans="1:10" s="61" customFormat="1" ht="31.5" outlineLevel="2">
      <c r="A70" s="66"/>
      <c r="B70" s="67" t="s">
        <v>672</v>
      </c>
      <c r="C70" s="66" t="s">
        <v>675</v>
      </c>
      <c r="D70" s="549" t="s">
        <v>418</v>
      </c>
      <c r="E70" s="550">
        <v>68</v>
      </c>
      <c r="F70" s="105">
        <v>3</v>
      </c>
      <c r="G70" s="101">
        <v>16490.3</v>
      </c>
      <c r="H70" s="551">
        <v>1</v>
      </c>
      <c r="I70" s="552"/>
      <c r="J70" s="74">
        <f>F70*G70*H70-0.01</f>
        <v>49470.88999999999</v>
      </c>
    </row>
    <row r="71" spans="1:10" s="61" customFormat="1" ht="15.75" outlineLevel="2">
      <c r="A71" s="66"/>
      <c r="B71" s="67" t="s">
        <v>673</v>
      </c>
      <c r="C71" s="66" t="s">
        <v>655</v>
      </c>
      <c r="D71" s="549" t="s">
        <v>656</v>
      </c>
      <c r="E71" s="550">
        <v>68</v>
      </c>
      <c r="F71" s="105">
        <v>2</v>
      </c>
      <c r="G71" s="101">
        <v>1148.94</v>
      </c>
      <c r="H71" s="551">
        <v>2</v>
      </c>
      <c r="I71" s="552"/>
      <c r="J71" s="74">
        <f>F71*G71*H71</f>
        <v>4595.76</v>
      </c>
    </row>
    <row r="72" spans="1:12" s="61" customFormat="1" ht="15.75" outlineLevel="2">
      <c r="A72" s="553" t="s">
        <v>314</v>
      </c>
      <c r="B72" s="534"/>
      <c r="C72" s="534"/>
      <c r="D72" s="534"/>
      <c r="E72" s="534"/>
      <c r="F72" s="534"/>
      <c r="G72" s="534"/>
      <c r="H72" s="534"/>
      <c r="I72" s="535"/>
      <c r="J72" s="103">
        <f>SUM(J50:J71)</f>
        <v>353635.75</v>
      </c>
      <c r="L72" s="172"/>
    </row>
    <row r="73" spans="1:10" s="61" customFormat="1" ht="24" customHeight="1">
      <c r="A73" s="544" t="s">
        <v>505</v>
      </c>
      <c r="B73" s="545"/>
      <c r="C73" s="545"/>
      <c r="D73" s="545"/>
      <c r="E73" s="545"/>
      <c r="F73" s="545"/>
      <c r="G73" s="545"/>
      <c r="H73" s="545"/>
      <c r="I73" s="545"/>
      <c r="J73" s="545"/>
    </row>
    <row r="74" spans="1:10" ht="27">
      <c r="A74" s="77"/>
      <c r="B74" s="97" t="s">
        <v>298</v>
      </c>
      <c r="C74" s="63" t="s">
        <v>336</v>
      </c>
      <c r="D74" s="554" t="s">
        <v>337</v>
      </c>
      <c r="E74" s="554"/>
      <c r="F74" s="63" t="s">
        <v>338</v>
      </c>
      <c r="G74" s="63" t="s">
        <v>339</v>
      </c>
      <c r="H74" s="554" t="s">
        <v>340</v>
      </c>
      <c r="I74" s="554"/>
      <c r="J74" s="63" t="s">
        <v>341</v>
      </c>
    </row>
    <row r="75" spans="1:10" s="99" customFormat="1" ht="12.75">
      <c r="A75" s="98"/>
      <c r="B75" s="80">
        <v>1</v>
      </c>
      <c r="C75" s="80">
        <v>2</v>
      </c>
      <c r="D75" s="542">
        <v>3</v>
      </c>
      <c r="E75" s="543"/>
      <c r="F75" s="80">
        <v>4</v>
      </c>
      <c r="G75" s="80">
        <v>5</v>
      </c>
      <c r="H75" s="542">
        <v>6</v>
      </c>
      <c r="I75" s="543"/>
      <c r="J75" s="80" t="s">
        <v>342</v>
      </c>
    </row>
    <row r="76" spans="1:10" s="61" customFormat="1" ht="31.5" outlineLevel="2">
      <c r="A76" s="66"/>
      <c r="B76" s="67">
        <v>1</v>
      </c>
      <c r="C76" s="66" t="s">
        <v>426</v>
      </c>
      <c r="D76" s="549" t="s">
        <v>400</v>
      </c>
      <c r="E76" s="550"/>
      <c r="F76" s="70">
        <v>2</v>
      </c>
      <c r="G76" s="101">
        <v>1328.03</v>
      </c>
      <c r="H76" s="551">
        <v>12</v>
      </c>
      <c r="I76" s="552"/>
      <c r="J76" s="74">
        <f aca="true" t="shared" si="2" ref="J76:J85">F76*G76*H76</f>
        <v>31872.72</v>
      </c>
    </row>
    <row r="77" spans="1:10" s="61" customFormat="1" ht="31.5" outlineLevel="2">
      <c r="A77" s="66"/>
      <c r="B77" s="67">
        <v>2</v>
      </c>
      <c r="C77" s="66" t="s">
        <v>427</v>
      </c>
      <c r="D77" s="549" t="s">
        <v>400</v>
      </c>
      <c r="E77" s="550"/>
      <c r="F77" s="70">
        <v>2</v>
      </c>
      <c r="G77" s="101">
        <v>290</v>
      </c>
      <c r="H77" s="551">
        <v>12</v>
      </c>
      <c r="I77" s="552"/>
      <c r="J77" s="74">
        <f t="shared" si="2"/>
        <v>6960</v>
      </c>
    </row>
    <row r="78" spans="1:10" s="61" customFormat="1" ht="31.5" outlineLevel="2">
      <c r="A78" s="66"/>
      <c r="B78" s="67">
        <v>3</v>
      </c>
      <c r="C78" s="66" t="s">
        <v>428</v>
      </c>
      <c r="D78" s="549" t="s">
        <v>429</v>
      </c>
      <c r="E78" s="550"/>
      <c r="F78" s="70">
        <v>1</v>
      </c>
      <c r="G78" s="101">
        <v>3600</v>
      </c>
      <c r="H78" s="551">
        <v>12</v>
      </c>
      <c r="I78" s="552"/>
      <c r="J78" s="74">
        <f t="shared" si="2"/>
        <v>43200</v>
      </c>
    </row>
    <row r="79" spans="1:10" s="61" customFormat="1" ht="31.5" outlineLevel="2">
      <c r="A79" s="66"/>
      <c r="B79" s="67">
        <v>4</v>
      </c>
      <c r="C79" s="66" t="s">
        <v>430</v>
      </c>
      <c r="D79" s="549" t="s">
        <v>429</v>
      </c>
      <c r="E79" s="550"/>
      <c r="F79" s="70">
        <v>1</v>
      </c>
      <c r="G79" s="101">
        <v>33816</v>
      </c>
      <c r="H79" s="551">
        <v>1</v>
      </c>
      <c r="I79" s="552"/>
      <c r="J79" s="74">
        <f t="shared" si="2"/>
        <v>33816</v>
      </c>
    </row>
    <row r="80" spans="1:10" s="61" customFormat="1" ht="15.75" outlineLevel="2">
      <c r="A80" s="66"/>
      <c r="B80" s="67">
        <v>5</v>
      </c>
      <c r="C80" s="66" t="s">
        <v>431</v>
      </c>
      <c r="D80" s="549" t="s">
        <v>432</v>
      </c>
      <c r="E80" s="550"/>
      <c r="F80" s="70">
        <v>38</v>
      </c>
      <c r="G80" s="101">
        <v>2350</v>
      </c>
      <c r="H80" s="551">
        <v>1</v>
      </c>
      <c r="I80" s="552"/>
      <c r="J80" s="74">
        <f t="shared" si="2"/>
        <v>89300</v>
      </c>
    </row>
    <row r="81" spans="1:10" s="61" customFormat="1" ht="16.5" customHeight="1" outlineLevel="2">
      <c r="A81" s="66"/>
      <c r="B81" s="67">
        <v>6</v>
      </c>
      <c r="C81" s="66" t="s">
        <v>433</v>
      </c>
      <c r="D81" s="549" t="s">
        <v>432</v>
      </c>
      <c r="E81" s="550"/>
      <c r="F81" s="70"/>
      <c r="G81" s="101"/>
      <c r="H81" s="551">
        <v>12</v>
      </c>
      <c r="I81" s="552"/>
      <c r="J81" s="74">
        <f t="shared" si="2"/>
        <v>0</v>
      </c>
    </row>
    <row r="82" spans="1:10" s="61" customFormat="1" ht="30" customHeight="1" outlineLevel="2">
      <c r="A82" s="66"/>
      <c r="B82" s="67">
        <v>7</v>
      </c>
      <c r="C82" s="66" t="s">
        <v>434</v>
      </c>
      <c r="D82" s="549" t="s">
        <v>429</v>
      </c>
      <c r="E82" s="550"/>
      <c r="F82" s="70">
        <v>1</v>
      </c>
      <c r="G82" s="101">
        <v>6700</v>
      </c>
      <c r="H82" s="551">
        <v>1</v>
      </c>
      <c r="I82" s="552"/>
      <c r="J82" s="74">
        <f t="shared" si="2"/>
        <v>6700</v>
      </c>
    </row>
    <row r="83" spans="1:10" s="61" customFormat="1" ht="15.75" outlineLevel="2">
      <c r="A83" s="66"/>
      <c r="B83" s="67">
        <v>8</v>
      </c>
      <c r="C83" s="66" t="s">
        <v>435</v>
      </c>
      <c r="D83" s="549" t="s">
        <v>404</v>
      </c>
      <c r="E83" s="550"/>
      <c r="F83" s="105"/>
      <c r="G83" s="101"/>
      <c r="H83" s="551"/>
      <c r="I83" s="552"/>
      <c r="J83" s="74">
        <f t="shared" si="2"/>
        <v>0</v>
      </c>
    </row>
    <row r="84" spans="1:10" s="61" customFormat="1" ht="15.75" outlineLevel="2">
      <c r="A84" s="66"/>
      <c r="B84" s="67">
        <v>9</v>
      </c>
      <c r="C84" s="66" t="s">
        <v>655</v>
      </c>
      <c r="D84" s="549" t="s">
        <v>656</v>
      </c>
      <c r="E84" s="550">
        <v>68</v>
      </c>
      <c r="F84" s="70">
        <v>2</v>
      </c>
      <c r="G84" s="101">
        <v>5195.22</v>
      </c>
      <c r="H84" s="551">
        <v>2</v>
      </c>
      <c r="I84" s="552"/>
      <c r="J84" s="74">
        <f t="shared" si="2"/>
        <v>20780.88</v>
      </c>
    </row>
    <row r="85" spans="1:10" s="61" customFormat="1" ht="15.75" outlineLevel="2">
      <c r="A85" s="66"/>
      <c r="B85" s="67">
        <v>10</v>
      </c>
      <c r="C85" s="66" t="s">
        <v>657</v>
      </c>
      <c r="D85" s="549" t="s">
        <v>656</v>
      </c>
      <c r="E85" s="550">
        <v>69</v>
      </c>
      <c r="F85" s="70">
        <v>1</v>
      </c>
      <c r="G85" s="101">
        <v>850</v>
      </c>
      <c r="H85" s="551">
        <v>12</v>
      </c>
      <c r="I85" s="552"/>
      <c r="J85" s="74">
        <f t="shared" si="2"/>
        <v>10200</v>
      </c>
    </row>
    <row r="86" spans="1:12" s="61" customFormat="1" ht="15.75" outlineLevel="1">
      <c r="A86" s="553" t="s">
        <v>314</v>
      </c>
      <c r="B86" s="534"/>
      <c r="C86" s="534"/>
      <c r="D86" s="534"/>
      <c r="E86" s="534"/>
      <c r="F86" s="534"/>
      <c r="G86" s="534"/>
      <c r="H86" s="534"/>
      <c r="I86" s="535"/>
      <c r="J86" s="103">
        <f>SUM(J76:J85)</f>
        <v>242829.6</v>
      </c>
      <c r="L86" s="172"/>
    </row>
    <row r="87" spans="1:10" s="61" customFormat="1" ht="24" customHeight="1">
      <c r="A87" s="544" t="s">
        <v>658</v>
      </c>
      <c r="B87" s="545"/>
      <c r="C87" s="545"/>
      <c r="D87" s="545"/>
      <c r="E87" s="545"/>
      <c r="F87" s="545"/>
      <c r="G87" s="545"/>
      <c r="H87" s="545"/>
      <c r="I87" s="545"/>
      <c r="J87" s="546"/>
    </row>
    <row r="88" spans="1:10" ht="25.5">
      <c r="A88" s="77"/>
      <c r="B88" s="78" t="s">
        <v>298</v>
      </c>
      <c r="C88" s="208" t="s">
        <v>336</v>
      </c>
      <c r="D88" s="547" t="s">
        <v>337</v>
      </c>
      <c r="E88" s="548"/>
      <c r="F88" s="547" t="s">
        <v>338</v>
      </c>
      <c r="G88" s="548"/>
      <c r="H88" s="547" t="s">
        <v>346</v>
      </c>
      <c r="I88" s="548"/>
      <c r="J88" s="208" t="s">
        <v>341</v>
      </c>
    </row>
    <row r="89" spans="1:10" ht="13.5">
      <c r="A89" s="77"/>
      <c r="B89" s="80">
        <v>1</v>
      </c>
      <c r="C89" s="80">
        <v>2</v>
      </c>
      <c r="D89" s="542">
        <v>3</v>
      </c>
      <c r="E89" s="543"/>
      <c r="F89" s="542">
        <v>4</v>
      </c>
      <c r="G89" s="543"/>
      <c r="H89" s="542">
        <v>5</v>
      </c>
      <c r="I89" s="543"/>
      <c r="J89" s="80" t="s">
        <v>347</v>
      </c>
    </row>
    <row r="90" spans="1:10" s="61" customFormat="1" ht="15.75" outlineLevel="1">
      <c r="A90" s="66"/>
      <c r="B90" s="67">
        <v>1</v>
      </c>
      <c r="C90" s="75" t="s">
        <v>659</v>
      </c>
      <c r="D90" s="549" t="s">
        <v>656</v>
      </c>
      <c r="E90" s="550">
        <v>69</v>
      </c>
      <c r="F90" s="530">
        <v>1</v>
      </c>
      <c r="G90" s="531"/>
      <c r="H90" s="530">
        <v>13134.7</v>
      </c>
      <c r="I90" s="531"/>
      <c r="J90" s="82">
        <f>F90*H90</f>
        <v>13134.7</v>
      </c>
    </row>
    <row r="91" spans="1:10" s="61" customFormat="1" ht="15.75" outlineLevel="1">
      <c r="A91" s="66"/>
      <c r="B91" s="67">
        <v>2</v>
      </c>
      <c r="C91" s="75"/>
      <c r="D91" s="528"/>
      <c r="E91" s="529"/>
      <c r="F91" s="530"/>
      <c r="G91" s="531"/>
      <c r="H91" s="532"/>
      <c r="I91" s="533"/>
      <c r="J91" s="82">
        <f>D91*F91*H91</f>
        <v>0</v>
      </c>
    </row>
    <row r="92" spans="1:10" s="61" customFormat="1" ht="15.75" outlineLevel="1">
      <c r="A92" s="207" t="s">
        <v>314</v>
      </c>
      <c r="B92" s="206"/>
      <c r="C92" s="534" t="s">
        <v>314</v>
      </c>
      <c r="D92" s="534"/>
      <c r="E92" s="534"/>
      <c r="F92" s="534"/>
      <c r="G92" s="534"/>
      <c r="H92" s="534"/>
      <c r="I92" s="535"/>
      <c r="J92" s="76">
        <f>SUM(J90:J91)</f>
        <v>13134.7</v>
      </c>
    </row>
    <row r="93" spans="1:10" s="61" customFormat="1" ht="32.25" customHeight="1">
      <c r="A93" s="544" t="s">
        <v>660</v>
      </c>
      <c r="B93" s="545"/>
      <c r="C93" s="545"/>
      <c r="D93" s="545"/>
      <c r="E93" s="545"/>
      <c r="F93" s="545"/>
      <c r="G93" s="545"/>
      <c r="H93" s="545"/>
      <c r="I93" s="545"/>
      <c r="J93" s="545"/>
    </row>
    <row r="94" spans="1:10" s="61" customFormat="1" ht="78.75">
      <c r="A94" s="108"/>
      <c r="B94" s="109" t="s">
        <v>298</v>
      </c>
      <c r="C94" s="609" t="s">
        <v>336</v>
      </c>
      <c r="D94" s="610"/>
      <c r="E94" s="610"/>
      <c r="F94" s="611"/>
      <c r="G94" s="110" t="s">
        <v>436</v>
      </c>
      <c r="H94" s="612" t="s">
        <v>317</v>
      </c>
      <c r="I94" s="612"/>
      <c r="J94" s="110" t="s">
        <v>437</v>
      </c>
    </row>
    <row r="95" spans="1:10" s="61" customFormat="1" ht="15.75">
      <c r="A95" s="111"/>
      <c r="B95" s="112">
        <v>1</v>
      </c>
      <c r="C95" s="613">
        <v>2</v>
      </c>
      <c r="D95" s="614"/>
      <c r="E95" s="614"/>
      <c r="F95" s="615"/>
      <c r="G95" s="65">
        <v>3</v>
      </c>
      <c r="H95" s="613">
        <v>4</v>
      </c>
      <c r="I95" s="615"/>
      <c r="J95" s="65" t="s">
        <v>319</v>
      </c>
    </row>
    <row r="96" spans="1:10" s="95" customFormat="1" ht="15.75" outlineLevel="1">
      <c r="A96" s="90"/>
      <c r="B96" s="91">
        <v>1</v>
      </c>
      <c r="C96" s="605" t="s">
        <v>438</v>
      </c>
      <c r="D96" s="606"/>
      <c r="E96" s="606"/>
      <c r="F96" s="607"/>
      <c r="G96" s="113" t="s">
        <v>321</v>
      </c>
      <c r="H96" s="608" t="s">
        <v>321</v>
      </c>
      <c r="I96" s="608"/>
      <c r="J96" s="94">
        <f>J97+J98</f>
        <v>0</v>
      </c>
    </row>
    <row r="97" spans="1:10" s="61" customFormat="1" ht="27.75" customHeight="1" outlineLevel="1">
      <c r="A97" s="66"/>
      <c r="B97" s="67" t="s">
        <v>322</v>
      </c>
      <c r="C97" s="600" t="s">
        <v>439</v>
      </c>
      <c r="D97" s="601"/>
      <c r="E97" s="601"/>
      <c r="F97" s="602"/>
      <c r="G97" s="115"/>
      <c r="H97" s="603"/>
      <c r="I97" s="603"/>
      <c r="J97" s="74">
        <f>D97*H97/100</f>
        <v>0</v>
      </c>
    </row>
    <row r="98" spans="1:10" s="61" customFormat="1" ht="15.75" outlineLevel="1">
      <c r="A98" s="66"/>
      <c r="B98" s="67" t="s">
        <v>324</v>
      </c>
      <c r="C98" s="600" t="s">
        <v>440</v>
      </c>
      <c r="D98" s="601"/>
      <c r="E98" s="601"/>
      <c r="F98" s="602"/>
      <c r="G98" s="115"/>
      <c r="H98" s="603"/>
      <c r="I98" s="603"/>
      <c r="J98" s="74">
        <f>D98*H98/100</f>
        <v>0</v>
      </c>
    </row>
    <row r="99" spans="1:10" s="95" customFormat="1" ht="15.75" outlineLevel="1">
      <c r="A99" s="90"/>
      <c r="B99" s="91">
        <v>2</v>
      </c>
      <c r="C99" s="605" t="s">
        <v>441</v>
      </c>
      <c r="D99" s="606"/>
      <c r="E99" s="606"/>
      <c r="F99" s="607"/>
      <c r="G99" s="113" t="s">
        <v>321</v>
      </c>
      <c r="H99" s="608" t="s">
        <v>321</v>
      </c>
      <c r="I99" s="608"/>
      <c r="J99" s="94">
        <f>J101+J102+J103</f>
        <v>207861.995</v>
      </c>
    </row>
    <row r="100" spans="1:10" s="61" customFormat="1" ht="15.75" outlineLevel="1">
      <c r="A100" s="66"/>
      <c r="B100" s="67" t="s">
        <v>327</v>
      </c>
      <c r="C100" s="600" t="s">
        <v>442</v>
      </c>
      <c r="D100" s="601"/>
      <c r="E100" s="601"/>
      <c r="F100" s="602"/>
      <c r="G100" s="115">
        <v>138574.67</v>
      </c>
      <c r="H100" s="603"/>
      <c r="I100" s="603"/>
      <c r="J100" s="74"/>
    </row>
    <row r="101" spans="1:10" s="61" customFormat="1" ht="15.75" outlineLevel="1">
      <c r="A101" s="66"/>
      <c r="B101" s="67"/>
      <c r="C101" s="600"/>
      <c r="D101" s="601"/>
      <c r="E101" s="601"/>
      <c r="F101" s="602"/>
      <c r="G101" s="115">
        <v>138574.67</v>
      </c>
      <c r="H101" s="603">
        <v>1.5</v>
      </c>
      <c r="I101" s="603"/>
      <c r="J101" s="74">
        <f>G101*H101-0.01</f>
        <v>207861.995</v>
      </c>
    </row>
    <row r="102" spans="1:10" s="61" customFormat="1" ht="15.75" outlineLevel="1">
      <c r="A102" s="66"/>
      <c r="B102" s="67"/>
      <c r="C102" s="600"/>
      <c r="D102" s="601"/>
      <c r="E102" s="601"/>
      <c r="F102" s="602"/>
      <c r="G102" s="115"/>
      <c r="H102" s="603"/>
      <c r="I102" s="603"/>
      <c r="J102" s="74">
        <f>D102*H102/100</f>
        <v>0</v>
      </c>
    </row>
    <row r="103" spans="1:10" s="61" customFormat="1" ht="15.75" outlineLevel="1">
      <c r="A103" s="66"/>
      <c r="B103" s="67"/>
      <c r="C103" s="600"/>
      <c r="D103" s="601"/>
      <c r="E103" s="601"/>
      <c r="F103" s="602"/>
      <c r="G103" s="115"/>
      <c r="H103" s="604"/>
      <c r="I103" s="604"/>
      <c r="J103" s="74">
        <f>D103*H103/100</f>
        <v>0</v>
      </c>
    </row>
    <row r="104" spans="1:10" s="95" customFormat="1" ht="15.75" outlineLevel="1">
      <c r="A104" s="90"/>
      <c r="B104" s="91">
        <v>3</v>
      </c>
      <c r="C104" s="605" t="s">
        <v>443</v>
      </c>
      <c r="D104" s="606"/>
      <c r="E104" s="606"/>
      <c r="F104" s="607"/>
      <c r="G104" s="113" t="s">
        <v>321</v>
      </c>
      <c r="H104" s="603"/>
      <c r="I104" s="603"/>
      <c r="J104" s="94">
        <f>J106+J107</f>
        <v>0</v>
      </c>
    </row>
    <row r="105" spans="1:10" s="61" customFormat="1" ht="15.75" outlineLevel="1">
      <c r="A105" s="66"/>
      <c r="B105" s="67" t="s">
        <v>444</v>
      </c>
      <c r="C105" s="600" t="s">
        <v>445</v>
      </c>
      <c r="D105" s="601"/>
      <c r="E105" s="601"/>
      <c r="F105" s="602"/>
      <c r="G105" s="116"/>
      <c r="H105" s="603"/>
      <c r="I105" s="603"/>
      <c r="J105" s="94"/>
    </row>
    <row r="106" spans="1:10" s="61" customFormat="1" ht="15.75" hidden="1" outlineLevel="1">
      <c r="A106" s="66"/>
      <c r="B106" s="67"/>
      <c r="C106" s="600"/>
      <c r="D106" s="601"/>
      <c r="E106" s="601"/>
      <c r="F106" s="602"/>
      <c r="G106" s="116"/>
      <c r="H106" s="603"/>
      <c r="I106" s="603"/>
      <c r="J106" s="74">
        <f>D106*H106/100</f>
        <v>0</v>
      </c>
    </row>
    <row r="107" spans="1:10" s="61" customFormat="1" ht="15.75" hidden="1" outlineLevel="1">
      <c r="A107" s="66"/>
      <c r="B107" s="67"/>
      <c r="C107" s="600"/>
      <c r="D107" s="601"/>
      <c r="E107" s="601"/>
      <c r="F107" s="602"/>
      <c r="G107" s="116"/>
      <c r="H107" s="603"/>
      <c r="I107" s="603"/>
      <c r="J107" s="74">
        <f>D107*H107/100</f>
        <v>0</v>
      </c>
    </row>
    <row r="108" spans="1:10" s="61" customFormat="1" ht="15.75" outlineLevel="1">
      <c r="A108" s="553" t="s">
        <v>314</v>
      </c>
      <c r="B108" s="534"/>
      <c r="C108" s="534"/>
      <c r="D108" s="534"/>
      <c r="E108" s="534"/>
      <c r="F108" s="534"/>
      <c r="G108" s="534"/>
      <c r="H108" s="534"/>
      <c r="I108" s="535"/>
      <c r="J108" s="76">
        <f>J96+J99+J105</f>
        <v>207861.995</v>
      </c>
    </row>
    <row r="109" spans="1:10" s="61" customFormat="1" ht="24" customHeight="1">
      <c r="A109" s="544" t="s">
        <v>661</v>
      </c>
      <c r="B109" s="545"/>
      <c r="C109" s="545"/>
      <c r="D109" s="545"/>
      <c r="E109" s="545"/>
      <c r="F109" s="545"/>
      <c r="G109" s="545"/>
      <c r="H109" s="545"/>
      <c r="I109" s="545"/>
      <c r="J109" s="546"/>
    </row>
    <row r="110" spans="1:10" ht="25.5">
      <c r="A110" s="77"/>
      <c r="B110" s="78" t="s">
        <v>298</v>
      </c>
      <c r="C110" s="63" t="s">
        <v>336</v>
      </c>
      <c r="D110" s="547" t="s">
        <v>337</v>
      </c>
      <c r="E110" s="548"/>
      <c r="F110" s="547" t="s">
        <v>338</v>
      </c>
      <c r="G110" s="548"/>
      <c r="H110" s="547" t="s">
        <v>346</v>
      </c>
      <c r="I110" s="548"/>
      <c r="J110" s="63" t="s">
        <v>341</v>
      </c>
    </row>
    <row r="111" spans="1:10" ht="13.5">
      <c r="A111" s="77"/>
      <c r="B111" s="80">
        <v>1</v>
      </c>
      <c r="C111" s="80">
        <v>2</v>
      </c>
      <c r="D111" s="542">
        <v>3</v>
      </c>
      <c r="E111" s="543"/>
      <c r="F111" s="542">
        <v>4</v>
      </c>
      <c r="G111" s="543"/>
      <c r="H111" s="542">
        <v>5</v>
      </c>
      <c r="I111" s="543"/>
      <c r="J111" s="80" t="s">
        <v>347</v>
      </c>
    </row>
    <row r="112" spans="1:10" s="61" customFormat="1" ht="15.75" outlineLevel="1">
      <c r="A112" s="66"/>
      <c r="B112" s="67">
        <v>1</v>
      </c>
      <c r="C112" s="75" t="s">
        <v>446</v>
      </c>
      <c r="D112" s="528"/>
      <c r="E112" s="529"/>
      <c r="F112" s="530"/>
      <c r="G112" s="531"/>
      <c r="H112" s="532"/>
      <c r="I112" s="533"/>
      <c r="J112" s="82">
        <f>D112*F112*H112</f>
        <v>0</v>
      </c>
    </row>
    <row r="113" spans="1:10" s="61" customFormat="1" ht="15.75" outlineLevel="1">
      <c r="A113" s="66"/>
      <c r="B113" s="67">
        <v>2</v>
      </c>
      <c r="C113" s="75" t="s">
        <v>447</v>
      </c>
      <c r="D113" s="528"/>
      <c r="E113" s="529"/>
      <c r="F113" s="530"/>
      <c r="G113" s="531"/>
      <c r="H113" s="532"/>
      <c r="I113" s="533"/>
      <c r="J113" s="82">
        <f>D113*F113*H113</f>
        <v>0</v>
      </c>
    </row>
    <row r="114" spans="1:10" s="61" customFormat="1" ht="15.75" outlineLevel="1">
      <c r="A114" s="83" t="s">
        <v>314</v>
      </c>
      <c r="B114" s="84"/>
      <c r="C114" s="534" t="s">
        <v>314</v>
      </c>
      <c r="D114" s="534"/>
      <c r="E114" s="534"/>
      <c r="F114" s="534"/>
      <c r="G114" s="534"/>
      <c r="H114" s="534"/>
      <c r="I114" s="535"/>
      <c r="J114" s="76">
        <f>SUM(J112:J113)</f>
        <v>0</v>
      </c>
    </row>
    <row r="115" spans="1:10" s="61" customFormat="1" ht="22.5" customHeight="1">
      <c r="A115" s="544" t="s">
        <v>662</v>
      </c>
      <c r="B115" s="545"/>
      <c r="C115" s="545"/>
      <c r="D115" s="545"/>
      <c r="E115" s="545"/>
      <c r="F115" s="545"/>
      <c r="G115" s="545"/>
      <c r="H115" s="545"/>
      <c r="I115" s="545"/>
      <c r="J115" s="546"/>
    </row>
    <row r="116" spans="1:10" ht="25.5">
      <c r="A116" s="77"/>
      <c r="B116" s="78" t="s">
        <v>298</v>
      </c>
      <c r="C116" s="63" t="s">
        <v>336</v>
      </c>
      <c r="D116" s="547" t="s">
        <v>337</v>
      </c>
      <c r="E116" s="548"/>
      <c r="F116" s="547" t="s">
        <v>338</v>
      </c>
      <c r="G116" s="548"/>
      <c r="H116" s="547" t="s">
        <v>348</v>
      </c>
      <c r="I116" s="548"/>
      <c r="J116" s="63" t="s">
        <v>341</v>
      </c>
    </row>
    <row r="117" spans="1:10" ht="13.5">
      <c r="A117" s="77"/>
      <c r="B117" s="80">
        <v>1</v>
      </c>
      <c r="C117" s="80">
        <v>2</v>
      </c>
      <c r="D117" s="542">
        <v>3</v>
      </c>
      <c r="E117" s="543"/>
      <c r="F117" s="542">
        <v>4</v>
      </c>
      <c r="G117" s="543"/>
      <c r="H117" s="542">
        <v>5</v>
      </c>
      <c r="I117" s="543"/>
      <c r="J117" s="80" t="s">
        <v>347</v>
      </c>
    </row>
    <row r="118" spans="1:10" s="61" customFormat="1" ht="15.75" outlineLevel="1">
      <c r="A118" s="66"/>
      <c r="B118" s="67">
        <v>1</v>
      </c>
      <c r="C118" s="75" t="s">
        <v>349</v>
      </c>
      <c r="D118" s="528" t="s">
        <v>350</v>
      </c>
      <c r="E118" s="529"/>
      <c r="F118" s="530"/>
      <c r="G118" s="531"/>
      <c r="H118" s="532"/>
      <c r="I118" s="533"/>
      <c r="J118" s="82">
        <f>SUM(J120:J123)</f>
        <v>4500</v>
      </c>
    </row>
    <row r="119" spans="1:10" s="61" customFormat="1" ht="15.75" outlineLevel="1">
      <c r="A119" s="66"/>
      <c r="B119" s="67"/>
      <c r="C119" s="75" t="s">
        <v>351</v>
      </c>
      <c r="D119" s="528"/>
      <c r="E119" s="529"/>
      <c r="F119" s="530"/>
      <c r="G119" s="531"/>
      <c r="H119" s="532"/>
      <c r="I119" s="533"/>
      <c r="J119" s="82"/>
    </row>
    <row r="120" spans="1:10" s="61" customFormat="1" ht="15.75" outlineLevel="1">
      <c r="A120" s="66"/>
      <c r="B120" s="67"/>
      <c r="C120" s="75" t="s">
        <v>664</v>
      </c>
      <c r="D120" s="528" t="s">
        <v>350</v>
      </c>
      <c r="E120" s="529"/>
      <c r="F120" s="530">
        <v>2</v>
      </c>
      <c r="G120" s="531"/>
      <c r="H120" s="532">
        <v>1925</v>
      </c>
      <c r="I120" s="533"/>
      <c r="J120" s="82">
        <f>F120*H120</f>
        <v>3850</v>
      </c>
    </row>
    <row r="121" spans="1:10" s="61" customFormat="1" ht="15.75" outlineLevel="1">
      <c r="A121" s="66"/>
      <c r="B121" s="67"/>
      <c r="C121" s="75" t="s">
        <v>676</v>
      </c>
      <c r="D121" s="528" t="s">
        <v>350</v>
      </c>
      <c r="E121" s="529"/>
      <c r="F121" s="530">
        <v>1</v>
      </c>
      <c r="G121" s="531"/>
      <c r="H121" s="532">
        <v>650</v>
      </c>
      <c r="I121" s="533"/>
      <c r="J121" s="82">
        <f>F121*H121</f>
        <v>650</v>
      </c>
    </row>
    <row r="122" spans="1:10" s="61" customFormat="1" ht="15.75" hidden="1" outlineLevel="1">
      <c r="A122" s="66"/>
      <c r="B122" s="67"/>
      <c r="C122" s="75"/>
      <c r="D122" s="528"/>
      <c r="E122" s="529"/>
      <c r="F122" s="530"/>
      <c r="G122" s="531"/>
      <c r="H122" s="532"/>
      <c r="I122" s="533"/>
      <c r="J122" s="82">
        <f>F122*H122</f>
        <v>0</v>
      </c>
    </row>
    <row r="123" spans="1:10" s="61" customFormat="1" ht="15.75" hidden="1" outlineLevel="1">
      <c r="A123" s="66"/>
      <c r="B123" s="67"/>
      <c r="C123" s="75"/>
      <c r="D123" s="528"/>
      <c r="E123" s="529"/>
      <c r="F123" s="530"/>
      <c r="G123" s="531"/>
      <c r="H123" s="532"/>
      <c r="I123" s="533"/>
      <c r="J123" s="82">
        <f>F123*H123</f>
        <v>0</v>
      </c>
    </row>
    <row r="124" spans="1:10" s="61" customFormat="1" ht="15.75" outlineLevel="1">
      <c r="A124" s="83" t="s">
        <v>314</v>
      </c>
      <c r="B124" s="84"/>
      <c r="C124" s="534" t="s">
        <v>314</v>
      </c>
      <c r="D124" s="534"/>
      <c r="E124" s="534"/>
      <c r="F124" s="534"/>
      <c r="G124" s="534"/>
      <c r="H124" s="534"/>
      <c r="I124" s="535"/>
      <c r="J124" s="76">
        <f>J118</f>
        <v>4500</v>
      </c>
    </row>
    <row r="125" spans="1:10" s="61" customFormat="1" ht="25.5" customHeight="1">
      <c r="A125" s="544" t="s">
        <v>663</v>
      </c>
      <c r="B125" s="545"/>
      <c r="C125" s="545"/>
      <c r="D125" s="545"/>
      <c r="E125" s="545"/>
      <c r="F125" s="545"/>
      <c r="G125" s="545"/>
      <c r="H125" s="545"/>
      <c r="I125" s="545"/>
      <c r="J125" s="546"/>
    </row>
    <row r="126" spans="1:10" ht="25.5">
      <c r="A126" s="77"/>
      <c r="B126" s="78" t="s">
        <v>298</v>
      </c>
      <c r="C126" s="63" t="s">
        <v>448</v>
      </c>
      <c r="D126" s="547" t="s">
        <v>449</v>
      </c>
      <c r="E126" s="548"/>
      <c r="F126" s="547" t="s">
        <v>346</v>
      </c>
      <c r="G126" s="548"/>
      <c r="H126" s="547" t="s">
        <v>450</v>
      </c>
      <c r="I126" s="548"/>
      <c r="J126" s="63" t="s">
        <v>341</v>
      </c>
    </row>
    <row r="127" spans="1:10" ht="13.5">
      <c r="A127" s="77"/>
      <c r="B127" s="80">
        <v>1</v>
      </c>
      <c r="C127" s="80">
        <v>2</v>
      </c>
      <c r="D127" s="542">
        <v>3</v>
      </c>
      <c r="E127" s="543"/>
      <c r="F127" s="542">
        <v>4</v>
      </c>
      <c r="G127" s="543"/>
      <c r="H127" s="542">
        <v>5</v>
      </c>
      <c r="I127" s="543"/>
      <c r="J127" s="80" t="s">
        <v>364</v>
      </c>
    </row>
    <row r="128" spans="1:10" s="95" customFormat="1" ht="31.5" outlineLevel="1">
      <c r="A128" s="90"/>
      <c r="B128" s="91">
        <v>1</v>
      </c>
      <c r="C128" s="90" t="s">
        <v>451</v>
      </c>
      <c r="D128" s="594">
        <f>D129+D130</f>
        <v>0</v>
      </c>
      <c r="E128" s="595"/>
      <c r="F128" s="596" t="s">
        <v>321</v>
      </c>
      <c r="G128" s="597"/>
      <c r="H128" s="598">
        <v>160</v>
      </c>
      <c r="I128" s="599"/>
      <c r="J128" s="117">
        <f>J129+J130</f>
        <v>0</v>
      </c>
    </row>
    <row r="129" spans="1:10" s="61" customFormat="1" ht="31.5" outlineLevel="1">
      <c r="A129" s="66"/>
      <c r="B129" s="67"/>
      <c r="C129" s="66" t="s">
        <v>452</v>
      </c>
      <c r="D129" s="551"/>
      <c r="E129" s="552"/>
      <c r="F129" s="530"/>
      <c r="G129" s="531"/>
      <c r="H129" s="532">
        <v>160</v>
      </c>
      <c r="I129" s="533"/>
      <c r="J129" s="82">
        <f>D129*F129*50%*H129</f>
        <v>0</v>
      </c>
    </row>
    <row r="130" spans="1:10" s="61" customFormat="1" ht="15.75" outlineLevel="1">
      <c r="A130" s="66"/>
      <c r="B130" s="67"/>
      <c r="C130" s="66" t="s">
        <v>453</v>
      </c>
      <c r="D130" s="551"/>
      <c r="E130" s="552"/>
      <c r="F130" s="530"/>
      <c r="G130" s="531"/>
      <c r="H130" s="532">
        <v>160</v>
      </c>
      <c r="I130" s="533"/>
      <c r="J130" s="82">
        <f>D130*F130*50%*H130</f>
        <v>0</v>
      </c>
    </row>
    <row r="131" spans="1:10" s="95" customFormat="1" ht="31.5" outlineLevel="1">
      <c r="A131" s="90"/>
      <c r="B131" s="91">
        <v>2</v>
      </c>
      <c r="C131" s="90" t="s">
        <v>454</v>
      </c>
      <c r="D131" s="594">
        <f>D132+D133</f>
        <v>0</v>
      </c>
      <c r="E131" s="595"/>
      <c r="F131" s="596" t="s">
        <v>321</v>
      </c>
      <c r="G131" s="597"/>
      <c r="H131" s="598">
        <v>160</v>
      </c>
      <c r="I131" s="599"/>
      <c r="J131" s="117">
        <f>J132+J133</f>
        <v>0</v>
      </c>
    </row>
    <row r="132" spans="1:10" s="61" customFormat="1" ht="31.5" outlineLevel="1">
      <c r="A132" s="66"/>
      <c r="B132" s="67"/>
      <c r="C132" s="66" t="s">
        <v>452</v>
      </c>
      <c r="D132" s="551"/>
      <c r="E132" s="552"/>
      <c r="F132" s="530"/>
      <c r="G132" s="531"/>
      <c r="H132" s="532">
        <v>160</v>
      </c>
      <c r="I132" s="533"/>
      <c r="J132" s="82">
        <f>D132*F132*H132</f>
        <v>0</v>
      </c>
    </row>
    <row r="133" spans="1:10" s="61" customFormat="1" ht="15.75" outlineLevel="1">
      <c r="A133" s="66"/>
      <c r="B133" s="67"/>
      <c r="C133" s="66" t="s">
        <v>453</v>
      </c>
      <c r="D133" s="551"/>
      <c r="E133" s="552"/>
      <c r="F133" s="530"/>
      <c r="G133" s="531"/>
      <c r="H133" s="532">
        <v>160</v>
      </c>
      <c r="I133" s="533"/>
      <c r="J133" s="82">
        <f>D133*F133*H133</f>
        <v>0</v>
      </c>
    </row>
    <row r="134" spans="1:10" s="61" customFormat="1" ht="15.75" outlineLevel="1">
      <c r="A134" s="83" t="s">
        <v>314</v>
      </c>
      <c r="B134" s="84"/>
      <c r="C134" s="534" t="s">
        <v>314</v>
      </c>
      <c r="D134" s="534"/>
      <c r="E134" s="534"/>
      <c r="F134" s="534"/>
      <c r="G134" s="534"/>
      <c r="H134" s="534"/>
      <c r="I134" s="535"/>
      <c r="J134" s="76">
        <f>J128+J131</f>
        <v>0</v>
      </c>
    </row>
    <row r="135" spans="1:10" s="61" customFormat="1" ht="27" customHeight="1">
      <c r="A135" s="544" t="s">
        <v>512</v>
      </c>
      <c r="B135" s="545"/>
      <c r="C135" s="545"/>
      <c r="D135" s="545"/>
      <c r="E135" s="545"/>
      <c r="F135" s="545"/>
      <c r="G135" s="545"/>
      <c r="H135" s="545"/>
      <c r="I135" s="545"/>
      <c r="J135" s="546"/>
    </row>
    <row r="136" spans="1:10" s="121" customFormat="1" ht="30" customHeight="1">
      <c r="A136" s="118"/>
      <c r="B136" s="119" t="s">
        <v>298</v>
      </c>
      <c r="C136" s="120" t="s">
        <v>336</v>
      </c>
      <c r="D136" s="592" t="s">
        <v>455</v>
      </c>
      <c r="E136" s="593"/>
      <c r="F136" s="592" t="s">
        <v>456</v>
      </c>
      <c r="G136" s="593"/>
      <c r="H136" s="592" t="s">
        <v>348</v>
      </c>
      <c r="I136" s="593"/>
      <c r="J136" s="120" t="s">
        <v>341</v>
      </c>
    </row>
    <row r="137" spans="1:10" s="121" customFormat="1" ht="30">
      <c r="A137" s="118"/>
      <c r="B137" s="122">
        <v>1</v>
      </c>
      <c r="C137" s="122">
        <v>2</v>
      </c>
      <c r="D137" s="590">
        <v>3</v>
      </c>
      <c r="E137" s="591"/>
      <c r="F137" s="590">
        <v>4</v>
      </c>
      <c r="G137" s="591"/>
      <c r="H137" s="590">
        <v>5</v>
      </c>
      <c r="I137" s="591"/>
      <c r="J137" s="122" t="s">
        <v>457</v>
      </c>
    </row>
    <row r="138" spans="1:10" s="61" customFormat="1" ht="15.75" outlineLevel="1">
      <c r="A138" s="66"/>
      <c r="B138" s="67">
        <v>1</v>
      </c>
      <c r="C138" s="75" t="s">
        <v>458</v>
      </c>
      <c r="D138" s="551"/>
      <c r="E138" s="552"/>
      <c r="F138" s="530"/>
      <c r="G138" s="531"/>
      <c r="H138" s="532"/>
      <c r="I138" s="533"/>
      <c r="J138" s="82">
        <f>J140+J143</f>
        <v>0</v>
      </c>
    </row>
    <row r="139" spans="1:10" s="61" customFormat="1" ht="31.5" outlineLevel="1">
      <c r="A139" s="66"/>
      <c r="B139" s="67"/>
      <c r="C139" s="66" t="s">
        <v>459</v>
      </c>
      <c r="D139" s="551"/>
      <c r="E139" s="552"/>
      <c r="F139" s="530"/>
      <c r="G139" s="531"/>
      <c r="H139" s="532"/>
      <c r="I139" s="533"/>
      <c r="J139" s="82"/>
    </row>
    <row r="140" spans="1:10" s="61" customFormat="1" ht="15.75" hidden="1" outlineLevel="1">
      <c r="A140" s="66"/>
      <c r="B140" s="67"/>
      <c r="C140" s="75"/>
      <c r="D140" s="551"/>
      <c r="E140" s="552"/>
      <c r="F140" s="530"/>
      <c r="G140" s="531"/>
      <c r="H140" s="532"/>
      <c r="I140" s="533"/>
      <c r="J140" s="82">
        <f>F140*D140/100*H140*9/1000</f>
        <v>0</v>
      </c>
    </row>
    <row r="141" spans="1:10" s="61" customFormat="1" ht="15.75" hidden="1" outlineLevel="1">
      <c r="A141" s="66"/>
      <c r="B141" s="67"/>
      <c r="C141" s="75"/>
      <c r="D141" s="551"/>
      <c r="E141" s="552"/>
      <c r="F141" s="530"/>
      <c r="G141" s="531"/>
      <c r="H141" s="532"/>
      <c r="I141" s="533"/>
      <c r="J141" s="82">
        <f>F141*D141/100*H141*9/1000</f>
        <v>0</v>
      </c>
    </row>
    <row r="142" spans="1:10" s="61" customFormat="1" ht="31.5" outlineLevel="1">
      <c r="A142" s="66"/>
      <c r="B142" s="67">
        <v>2</v>
      </c>
      <c r="C142" s="66" t="s">
        <v>460</v>
      </c>
      <c r="D142" s="551"/>
      <c r="E142" s="552"/>
      <c r="F142" s="530"/>
      <c r="G142" s="531"/>
      <c r="H142" s="532"/>
      <c r="I142" s="533"/>
      <c r="J142" s="82">
        <f>SUM(J144:J145)</f>
        <v>0</v>
      </c>
    </row>
    <row r="143" spans="1:10" s="61" customFormat="1" ht="31.5" outlineLevel="1">
      <c r="A143" s="66"/>
      <c r="B143" s="67"/>
      <c r="C143" s="66" t="s">
        <v>459</v>
      </c>
      <c r="D143" s="551"/>
      <c r="E143" s="552"/>
      <c r="F143" s="530"/>
      <c r="G143" s="531"/>
      <c r="H143" s="532"/>
      <c r="I143" s="533"/>
      <c r="J143" s="82"/>
    </row>
    <row r="144" spans="1:10" s="61" customFormat="1" ht="15.75" hidden="1" outlineLevel="1">
      <c r="A144" s="66"/>
      <c r="B144" s="67"/>
      <c r="C144" s="75"/>
      <c r="D144" s="551"/>
      <c r="E144" s="552"/>
      <c r="F144" s="530"/>
      <c r="G144" s="531"/>
      <c r="H144" s="532"/>
      <c r="I144" s="533"/>
      <c r="J144" s="82"/>
    </row>
    <row r="145" spans="1:10" s="61" customFormat="1" ht="15.75" hidden="1" outlineLevel="1">
      <c r="A145" s="66"/>
      <c r="B145" s="67"/>
      <c r="C145" s="75"/>
      <c r="D145" s="551"/>
      <c r="E145" s="552"/>
      <c r="F145" s="530"/>
      <c r="G145" s="531"/>
      <c r="H145" s="532"/>
      <c r="I145" s="533"/>
      <c r="J145" s="82"/>
    </row>
    <row r="146" spans="1:10" s="61" customFormat="1" ht="15.75" outlineLevel="1">
      <c r="A146" s="83" t="s">
        <v>314</v>
      </c>
      <c r="B146" s="84"/>
      <c r="C146" s="534" t="s">
        <v>314</v>
      </c>
      <c r="D146" s="534"/>
      <c r="E146" s="534"/>
      <c r="F146" s="534"/>
      <c r="G146" s="534"/>
      <c r="H146" s="534"/>
      <c r="I146" s="535"/>
      <c r="J146" s="76">
        <f>J138+J142</f>
        <v>0</v>
      </c>
    </row>
    <row r="147" spans="1:10" s="61" customFormat="1" ht="28.5" customHeight="1">
      <c r="A147" s="544" t="s">
        <v>513</v>
      </c>
      <c r="B147" s="545"/>
      <c r="C147" s="545"/>
      <c r="D147" s="545"/>
      <c r="E147" s="545"/>
      <c r="F147" s="545"/>
      <c r="G147" s="545"/>
      <c r="H147" s="545"/>
      <c r="I147" s="545"/>
      <c r="J147" s="546"/>
    </row>
    <row r="148" spans="1:10" ht="25.5">
      <c r="A148" s="77"/>
      <c r="B148" s="78" t="s">
        <v>298</v>
      </c>
      <c r="C148" s="63" t="s">
        <v>336</v>
      </c>
      <c r="D148" s="547" t="s">
        <v>337</v>
      </c>
      <c r="E148" s="548"/>
      <c r="F148" s="547" t="s">
        <v>338</v>
      </c>
      <c r="G148" s="548"/>
      <c r="H148" s="547" t="s">
        <v>348</v>
      </c>
      <c r="I148" s="548"/>
      <c r="J148" s="63" t="s">
        <v>341</v>
      </c>
    </row>
    <row r="149" spans="1:10" ht="13.5">
      <c r="A149" s="77"/>
      <c r="B149" s="80">
        <v>1</v>
      </c>
      <c r="C149" s="80">
        <v>2</v>
      </c>
      <c r="D149" s="542">
        <v>3</v>
      </c>
      <c r="E149" s="543"/>
      <c r="F149" s="542">
        <v>4</v>
      </c>
      <c r="G149" s="543"/>
      <c r="H149" s="542">
        <v>5</v>
      </c>
      <c r="I149" s="543"/>
      <c r="J149" s="80" t="s">
        <v>347</v>
      </c>
    </row>
    <row r="150" spans="1:10" s="61" customFormat="1" ht="15.75" outlineLevel="1">
      <c r="A150" s="66"/>
      <c r="B150" s="67"/>
      <c r="C150" s="75" t="s">
        <v>590</v>
      </c>
      <c r="D150" s="528" t="s">
        <v>589</v>
      </c>
      <c r="E150" s="529"/>
      <c r="F150" s="530">
        <v>50</v>
      </c>
      <c r="G150" s="531"/>
      <c r="H150" s="532">
        <v>800</v>
      </c>
      <c r="I150" s="533"/>
      <c r="J150" s="82">
        <f>F150*H150</f>
        <v>40000</v>
      </c>
    </row>
    <row r="151" spans="1:10" s="61" customFormat="1" ht="15.75" outlineLevel="1">
      <c r="A151" s="66"/>
      <c r="B151" s="67"/>
      <c r="C151" s="66"/>
      <c r="D151" s="528"/>
      <c r="E151" s="529"/>
      <c r="F151" s="530"/>
      <c r="G151" s="531"/>
      <c r="H151" s="532"/>
      <c r="I151" s="533"/>
      <c r="J151" s="82">
        <f aca="true" t="shared" si="3" ref="J151:J157">F151*H151</f>
        <v>0</v>
      </c>
    </row>
    <row r="152" spans="1:10" s="61" customFormat="1" ht="15.75" hidden="1" outlineLevel="1">
      <c r="A152" s="66"/>
      <c r="B152" s="67"/>
      <c r="C152" s="66"/>
      <c r="D152" s="528"/>
      <c r="E152" s="529"/>
      <c r="F152" s="530"/>
      <c r="G152" s="531"/>
      <c r="H152" s="532"/>
      <c r="I152" s="533"/>
      <c r="J152" s="82">
        <f t="shared" si="3"/>
        <v>0</v>
      </c>
    </row>
    <row r="153" spans="1:10" s="61" customFormat="1" ht="15.75" hidden="1" outlineLevel="1">
      <c r="A153" s="66"/>
      <c r="B153" s="67"/>
      <c r="C153" s="66"/>
      <c r="D153" s="528"/>
      <c r="E153" s="529"/>
      <c r="F153" s="530"/>
      <c r="G153" s="531"/>
      <c r="H153" s="532"/>
      <c r="I153" s="533"/>
      <c r="J153" s="82">
        <f t="shared" si="3"/>
        <v>0</v>
      </c>
    </row>
    <row r="154" spans="1:10" s="61" customFormat="1" ht="15.75" hidden="1" outlineLevel="1">
      <c r="A154" s="66"/>
      <c r="B154" s="67"/>
      <c r="C154" s="66"/>
      <c r="D154" s="528"/>
      <c r="E154" s="529"/>
      <c r="F154" s="530"/>
      <c r="G154" s="531"/>
      <c r="H154" s="532"/>
      <c r="I154" s="533"/>
      <c r="J154" s="82">
        <f t="shared" si="3"/>
        <v>0</v>
      </c>
    </row>
    <row r="155" spans="1:10" s="61" customFormat="1" ht="15.75" hidden="1" outlineLevel="1">
      <c r="A155" s="66"/>
      <c r="B155" s="67"/>
      <c r="C155" s="66"/>
      <c r="D155" s="528"/>
      <c r="E155" s="529"/>
      <c r="F155" s="530"/>
      <c r="G155" s="531"/>
      <c r="H155" s="532"/>
      <c r="I155" s="533"/>
      <c r="J155" s="82">
        <f t="shared" si="3"/>
        <v>0</v>
      </c>
    </row>
    <row r="156" spans="1:10" s="61" customFormat="1" ht="15.75" hidden="1" outlineLevel="1">
      <c r="A156" s="66"/>
      <c r="B156" s="67"/>
      <c r="C156" s="66"/>
      <c r="D156" s="528"/>
      <c r="E156" s="529"/>
      <c r="F156" s="530"/>
      <c r="G156" s="531"/>
      <c r="H156" s="532"/>
      <c r="I156" s="533"/>
      <c r="J156" s="82">
        <f t="shared" si="3"/>
        <v>0</v>
      </c>
    </row>
    <row r="157" spans="1:10" s="61" customFormat="1" ht="15.75" hidden="1" outlineLevel="1">
      <c r="A157" s="66"/>
      <c r="B157" s="67"/>
      <c r="C157" s="66"/>
      <c r="D157" s="528"/>
      <c r="E157" s="529"/>
      <c r="F157" s="530"/>
      <c r="G157" s="531"/>
      <c r="H157" s="532"/>
      <c r="I157" s="533"/>
      <c r="J157" s="82">
        <f t="shared" si="3"/>
        <v>0</v>
      </c>
    </row>
    <row r="158" spans="1:10" s="61" customFormat="1" ht="15.75" outlineLevel="1">
      <c r="A158" s="66"/>
      <c r="B158" s="67"/>
      <c r="C158" s="66"/>
      <c r="D158" s="528"/>
      <c r="E158" s="529"/>
      <c r="F158" s="530"/>
      <c r="G158" s="531"/>
      <c r="H158" s="532"/>
      <c r="I158" s="533"/>
      <c r="J158" s="82"/>
    </row>
    <row r="159" spans="1:10" s="61" customFormat="1" ht="15.75" outlineLevel="1">
      <c r="A159" s="83" t="s">
        <v>314</v>
      </c>
      <c r="B159" s="84"/>
      <c r="C159" s="534" t="s">
        <v>314</v>
      </c>
      <c r="D159" s="534"/>
      <c r="E159" s="534"/>
      <c r="F159" s="534"/>
      <c r="G159" s="534"/>
      <c r="H159" s="534"/>
      <c r="I159" s="535"/>
      <c r="J159" s="76">
        <f>SUM(J150:J158)</f>
        <v>40000</v>
      </c>
    </row>
    <row r="160" spans="1:10" s="61" customFormat="1" ht="28.5" customHeight="1">
      <c r="A160" s="544" t="s">
        <v>514</v>
      </c>
      <c r="B160" s="545"/>
      <c r="C160" s="545"/>
      <c r="D160" s="545"/>
      <c r="E160" s="545"/>
      <c r="F160" s="545"/>
      <c r="G160" s="545"/>
      <c r="H160" s="545"/>
      <c r="I160" s="545"/>
      <c r="J160" s="546"/>
    </row>
    <row r="161" spans="1:10" ht="25.5">
      <c r="A161" s="77"/>
      <c r="B161" s="78" t="s">
        <v>298</v>
      </c>
      <c r="C161" s="63" t="s">
        <v>336</v>
      </c>
      <c r="D161" s="547" t="s">
        <v>337</v>
      </c>
      <c r="E161" s="548"/>
      <c r="F161" s="547" t="s">
        <v>338</v>
      </c>
      <c r="G161" s="548"/>
      <c r="H161" s="547" t="s">
        <v>348</v>
      </c>
      <c r="I161" s="548"/>
      <c r="J161" s="63" t="s">
        <v>341</v>
      </c>
    </row>
    <row r="162" spans="1:10" ht="13.5">
      <c r="A162" s="77"/>
      <c r="B162" s="80">
        <v>1</v>
      </c>
      <c r="C162" s="80">
        <v>2</v>
      </c>
      <c r="D162" s="542">
        <v>3</v>
      </c>
      <c r="E162" s="543"/>
      <c r="F162" s="542">
        <v>4</v>
      </c>
      <c r="G162" s="543"/>
      <c r="H162" s="542">
        <v>5</v>
      </c>
      <c r="I162" s="543"/>
      <c r="J162" s="80" t="s">
        <v>347</v>
      </c>
    </row>
    <row r="163" spans="1:10" s="61" customFormat="1" ht="15.75" outlineLevel="1">
      <c r="A163" s="66"/>
      <c r="B163" s="67"/>
      <c r="C163" s="75" t="s">
        <v>591</v>
      </c>
      <c r="D163" s="528" t="s">
        <v>589</v>
      </c>
      <c r="E163" s="529"/>
      <c r="F163" s="530">
        <v>58.8944</v>
      </c>
      <c r="G163" s="531"/>
      <c r="H163" s="532">
        <v>200</v>
      </c>
      <c r="I163" s="533"/>
      <c r="J163" s="82">
        <f>F163*H163</f>
        <v>11778.88</v>
      </c>
    </row>
    <row r="164" spans="1:10" s="61" customFormat="1" ht="15.75" outlineLevel="1">
      <c r="A164" s="66"/>
      <c r="B164" s="67"/>
      <c r="C164" s="66"/>
      <c r="D164" s="528"/>
      <c r="E164" s="529"/>
      <c r="F164" s="530"/>
      <c r="G164" s="531"/>
      <c r="H164" s="532"/>
      <c r="I164" s="533"/>
      <c r="J164" s="82">
        <f aca="true" t="shared" si="4" ref="J164:J170">F164*H164</f>
        <v>0</v>
      </c>
    </row>
    <row r="165" spans="1:10" s="61" customFormat="1" ht="15.75" outlineLevel="1">
      <c r="A165" s="66"/>
      <c r="B165" s="67"/>
      <c r="C165" s="66"/>
      <c r="D165" s="528"/>
      <c r="E165" s="529"/>
      <c r="F165" s="530"/>
      <c r="G165" s="531"/>
      <c r="H165" s="532"/>
      <c r="I165" s="533"/>
      <c r="J165" s="82">
        <f t="shared" si="4"/>
        <v>0</v>
      </c>
    </row>
    <row r="166" spans="1:10" s="61" customFormat="1" ht="15.75" hidden="1" outlineLevel="1">
      <c r="A166" s="66"/>
      <c r="B166" s="67"/>
      <c r="C166" s="66"/>
      <c r="D166" s="528"/>
      <c r="E166" s="529"/>
      <c r="F166" s="530"/>
      <c r="G166" s="531"/>
      <c r="H166" s="532"/>
      <c r="I166" s="533"/>
      <c r="J166" s="82">
        <f t="shared" si="4"/>
        <v>0</v>
      </c>
    </row>
    <row r="167" spans="1:10" s="61" customFormat="1" ht="15.75" hidden="1" outlineLevel="1">
      <c r="A167" s="66"/>
      <c r="B167" s="67"/>
      <c r="C167" s="66"/>
      <c r="D167" s="528"/>
      <c r="E167" s="529"/>
      <c r="F167" s="530"/>
      <c r="G167" s="531"/>
      <c r="H167" s="532"/>
      <c r="I167" s="533"/>
      <c r="J167" s="82">
        <f t="shared" si="4"/>
        <v>0</v>
      </c>
    </row>
    <row r="168" spans="1:10" s="61" customFormat="1" ht="15.75" hidden="1" outlineLevel="1">
      <c r="A168" s="66"/>
      <c r="B168" s="67"/>
      <c r="C168" s="66"/>
      <c r="D168" s="528"/>
      <c r="E168" s="529"/>
      <c r="F168" s="530"/>
      <c r="G168" s="531"/>
      <c r="H168" s="532"/>
      <c r="I168" s="533"/>
      <c r="J168" s="82">
        <f t="shared" si="4"/>
        <v>0</v>
      </c>
    </row>
    <row r="169" spans="1:10" s="61" customFormat="1" ht="15.75" hidden="1" outlineLevel="1">
      <c r="A169" s="66"/>
      <c r="B169" s="67"/>
      <c r="C169" s="66"/>
      <c r="D169" s="528"/>
      <c r="E169" s="529"/>
      <c r="F169" s="530"/>
      <c r="G169" s="531"/>
      <c r="H169" s="532"/>
      <c r="I169" s="533"/>
      <c r="J169" s="82">
        <f t="shared" si="4"/>
        <v>0</v>
      </c>
    </row>
    <row r="170" spans="1:10" s="61" customFormat="1" ht="15.75" hidden="1" outlineLevel="1">
      <c r="A170" s="66"/>
      <c r="B170" s="67"/>
      <c r="C170" s="66"/>
      <c r="D170" s="528"/>
      <c r="E170" s="529"/>
      <c r="F170" s="530"/>
      <c r="G170" s="531"/>
      <c r="H170" s="532"/>
      <c r="I170" s="533"/>
      <c r="J170" s="82">
        <f t="shared" si="4"/>
        <v>0</v>
      </c>
    </row>
    <row r="171" spans="1:10" s="61" customFormat="1" ht="15.75" outlineLevel="1">
      <c r="A171" s="66"/>
      <c r="B171" s="67"/>
      <c r="C171" s="66"/>
      <c r="D171" s="528"/>
      <c r="E171" s="529"/>
      <c r="F171" s="530"/>
      <c r="G171" s="531"/>
      <c r="H171" s="532"/>
      <c r="I171" s="533"/>
      <c r="J171" s="82"/>
    </row>
    <row r="172" spans="1:10" s="61" customFormat="1" ht="15.75" outlineLevel="1">
      <c r="A172" s="83" t="s">
        <v>314</v>
      </c>
      <c r="B172" s="84"/>
      <c r="C172" s="534" t="s">
        <v>314</v>
      </c>
      <c r="D172" s="534"/>
      <c r="E172" s="534"/>
      <c r="F172" s="534"/>
      <c r="G172" s="534"/>
      <c r="H172" s="534"/>
      <c r="I172" s="535"/>
      <c r="J172" s="76">
        <f>SUM(J163:J171)</f>
        <v>11778.88</v>
      </c>
    </row>
    <row r="173" spans="1:10" s="61" customFormat="1" ht="28.5" customHeight="1">
      <c r="A173" s="544" t="s">
        <v>515</v>
      </c>
      <c r="B173" s="545"/>
      <c r="C173" s="545"/>
      <c r="D173" s="545"/>
      <c r="E173" s="545"/>
      <c r="F173" s="545"/>
      <c r="G173" s="545"/>
      <c r="H173" s="545"/>
      <c r="I173" s="545"/>
      <c r="J173" s="546"/>
    </row>
    <row r="174" spans="1:10" ht="25.5">
      <c r="A174" s="77"/>
      <c r="B174" s="78" t="s">
        <v>298</v>
      </c>
      <c r="C174" s="63" t="s">
        <v>336</v>
      </c>
      <c r="D174" s="547" t="s">
        <v>337</v>
      </c>
      <c r="E174" s="548"/>
      <c r="F174" s="547" t="s">
        <v>338</v>
      </c>
      <c r="G174" s="548"/>
      <c r="H174" s="547" t="s">
        <v>348</v>
      </c>
      <c r="I174" s="548"/>
      <c r="J174" s="63" t="s">
        <v>341</v>
      </c>
    </row>
    <row r="175" spans="1:10" ht="13.5">
      <c r="A175" s="77"/>
      <c r="B175" s="80">
        <v>1</v>
      </c>
      <c r="C175" s="80">
        <v>2</v>
      </c>
      <c r="D175" s="542">
        <v>3</v>
      </c>
      <c r="E175" s="543"/>
      <c r="F175" s="542">
        <v>4</v>
      </c>
      <c r="G175" s="543"/>
      <c r="H175" s="542">
        <v>5</v>
      </c>
      <c r="I175" s="543"/>
      <c r="J175" s="80" t="s">
        <v>347</v>
      </c>
    </row>
    <row r="176" spans="1:10" s="61" customFormat="1" ht="15.75" outlineLevel="1">
      <c r="A176" s="66"/>
      <c r="B176" s="67"/>
      <c r="C176" s="75" t="s">
        <v>592</v>
      </c>
      <c r="D176" s="528" t="s">
        <v>589</v>
      </c>
      <c r="E176" s="529"/>
      <c r="F176" s="530">
        <v>12</v>
      </c>
      <c r="G176" s="531"/>
      <c r="H176" s="532">
        <v>3050</v>
      </c>
      <c r="I176" s="533"/>
      <c r="J176" s="82">
        <f>F176*H176</f>
        <v>36600</v>
      </c>
    </row>
    <row r="177" spans="1:10" s="61" customFormat="1" ht="15.75" outlineLevel="1">
      <c r="A177" s="66"/>
      <c r="B177" s="67"/>
      <c r="C177" s="66" t="s">
        <v>593</v>
      </c>
      <c r="D177" s="528" t="s">
        <v>589</v>
      </c>
      <c r="E177" s="529"/>
      <c r="F177" s="530">
        <v>12</v>
      </c>
      <c r="G177" s="531"/>
      <c r="H177" s="532">
        <v>2000</v>
      </c>
      <c r="I177" s="533"/>
      <c r="J177" s="82">
        <f aca="true" t="shared" si="5" ref="J177:J183">F177*H177</f>
        <v>24000</v>
      </c>
    </row>
    <row r="178" spans="1:10" s="61" customFormat="1" ht="15.75" outlineLevel="1">
      <c r="A178" s="66"/>
      <c r="B178" s="67"/>
      <c r="C178" s="66" t="s">
        <v>594</v>
      </c>
      <c r="D178" s="528" t="s">
        <v>589</v>
      </c>
      <c r="E178" s="529"/>
      <c r="F178" s="530">
        <v>1</v>
      </c>
      <c r="G178" s="531"/>
      <c r="H178" s="532">
        <v>7377.61</v>
      </c>
      <c r="I178" s="533"/>
      <c r="J178" s="82">
        <f t="shared" si="5"/>
        <v>7377.61</v>
      </c>
    </row>
    <row r="179" spans="1:10" s="61" customFormat="1" ht="15.75" outlineLevel="1">
      <c r="A179" s="66"/>
      <c r="B179" s="67"/>
      <c r="C179" s="66" t="s">
        <v>595</v>
      </c>
      <c r="D179" s="528" t="s">
        <v>589</v>
      </c>
      <c r="E179" s="529"/>
      <c r="F179" s="530">
        <v>1</v>
      </c>
      <c r="G179" s="531"/>
      <c r="H179" s="532">
        <v>6981.29</v>
      </c>
      <c r="I179" s="533"/>
      <c r="J179" s="82">
        <f t="shared" si="5"/>
        <v>6981.29</v>
      </c>
    </row>
    <row r="180" spans="1:10" s="61" customFormat="1" ht="15.75" outlineLevel="1">
      <c r="A180" s="66"/>
      <c r="B180" s="67"/>
      <c r="C180" s="66" t="s">
        <v>596</v>
      </c>
      <c r="D180" s="528" t="s">
        <v>589</v>
      </c>
      <c r="E180" s="529"/>
      <c r="F180" s="530">
        <v>1</v>
      </c>
      <c r="G180" s="531"/>
      <c r="H180" s="532">
        <v>10000</v>
      </c>
      <c r="I180" s="533"/>
      <c r="J180" s="82">
        <f t="shared" si="5"/>
        <v>10000</v>
      </c>
    </row>
    <row r="181" spans="1:10" s="61" customFormat="1" ht="15.75" outlineLevel="1">
      <c r="A181" s="66"/>
      <c r="B181" s="67"/>
      <c r="C181" s="66"/>
      <c r="D181" s="528"/>
      <c r="E181" s="529"/>
      <c r="F181" s="530"/>
      <c r="G181" s="531"/>
      <c r="H181" s="532"/>
      <c r="I181" s="533"/>
      <c r="J181" s="82">
        <f t="shared" si="5"/>
        <v>0</v>
      </c>
    </row>
    <row r="182" spans="1:10" s="61" customFormat="1" ht="15.75" hidden="1" outlineLevel="1">
      <c r="A182" s="66"/>
      <c r="B182" s="67"/>
      <c r="C182" s="66"/>
      <c r="D182" s="528"/>
      <c r="E182" s="529"/>
      <c r="F182" s="530"/>
      <c r="G182" s="531"/>
      <c r="H182" s="532"/>
      <c r="I182" s="533"/>
      <c r="J182" s="82">
        <f t="shared" si="5"/>
        <v>0</v>
      </c>
    </row>
    <row r="183" spans="1:10" s="61" customFormat="1" ht="15.75" hidden="1" outlineLevel="1">
      <c r="A183" s="66"/>
      <c r="B183" s="67"/>
      <c r="C183" s="66"/>
      <c r="D183" s="528"/>
      <c r="E183" s="529"/>
      <c r="F183" s="530"/>
      <c r="G183" s="531"/>
      <c r="H183" s="532"/>
      <c r="I183" s="533"/>
      <c r="J183" s="82">
        <f t="shared" si="5"/>
        <v>0</v>
      </c>
    </row>
    <row r="184" spans="1:10" s="61" customFormat="1" ht="15.75" outlineLevel="1">
      <c r="A184" s="66"/>
      <c r="B184" s="67"/>
      <c r="C184" s="66"/>
      <c r="D184" s="528"/>
      <c r="E184" s="529"/>
      <c r="F184" s="530"/>
      <c r="G184" s="531"/>
      <c r="H184" s="532"/>
      <c r="I184" s="533"/>
      <c r="J184" s="82"/>
    </row>
    <row r="185" spans="1:10" s="61" customFormat="1" ht="15.75" outlineLevel="1">
      <c r="A185" s="83" t="s">
        <v>314</v>
      </c>
      <c r="B185" s="84"/>
      <c r="C185" s="534" t="s">
        <v>314</v>
      </c>
      <c r="D185" s="534"/>
      <c r="E185" s="534"/>
      <c r="F185" s="534"/>
      <c r="G185" s="534"/>
      <c r="H185" s="534"/>
      <c r="I185" s="535"/>
      <c r="J185" s="76">
        <f>SUM(J176:J184)</f>
        <v>84958.9</v>
      </c>
    </row>
    <row r="186" spans="3:10" s="61" customFormat="1" ht="21" customHeight="1">
      <c r="C186" s="540" t="s">
        <v>355</v>
      </c>
      <c r="D186" s="540"/>
      <c r="E186" s="540"/>
      <c r="F186" s="540"/>
      <c r="G186" s="540"/>
      <c r="H186" s="540"/>
      <c r="I186" s="541"/>
      <c r="J186" s="103">
        <f>J24+J34+J37+J45+J72+J86+J108+J114+J124+J185+J134+J146+J159+J172+0.01+J92</f>
        <v>2276633.050916</v>
      </c>
    </row>
    <row r="189" spans="2:10" ht="12.75">
      <c r="B189" s="79" t="s">
        <v>144</v>
      </c>
      <c r="D189" s="124"/>
      <c r="E189" s="124"/>
      <c r="F189" s="125"/>
      <c r="I189" s="124" t="str">
        <f>'Расчеты (обосн) обл.бюд'!I85</f>
        <v>Минкина Н.Г.</v>
      </c>
      <c r="J189" s="124"/>
    </row>
    <row r="190" spans="9:10" ht="12.75">
      <c r="I190" s="525" t="s">
        <v>356</v>
      </c>
      <c r="J190" s="525"/>
    </row>
    <row r="192" spans="2:10" ht="12.75">
      <c r="B192" s="79" t="s">
        <v>357</v>
      </c>
      <c r="D192" s="124"/>
      <c r="E192" s="124"/>
      <c r="F192" s="125"/>
      <c r="I192" s="124" t="str">
        <f>'Расчеты (обосн) обл.бюд'!I88</f>
        <v>Старухина Т.Ю.</v>
      </c>
      <c r="J192" s="124"/>
    </row>
    <row r="193" spans="9:10" ht="12.75">
      <c r="I193" s="525" t="s">
        <v>356</v>
      </c>
      <c r="J193" s="525"/>
    </row>
    <row r="195" spans="2:10" ht="12.75">
      <c r="B195" s="79" t="s">
        <v>358</v>
      </c>
      <c r="C195" s="124" t="str">
        <f>'Расчеты (обосн) обл.бюд'!C91</f>
        <v>гл.бухгалтер</v>
      </c>
      <c r="D195" s="124"/>
      <c r="F195" s="125" t="str">
        <f>'Расчеты (обосн) обл.бюд'!F91</f>
        <v>52-38-44</v>
      </c>
      <c r="G195" s="124"/>
      <c r="I195" s="124" t="str">
        <f>'Расчеты (обосн) обл.бюд'!I91</f>
        <v>Старухина Т.Ю.</v>
      </c>
      <c r="J195" s="124"/>
    </row>
    <row r="196" spans="3:10" ht="12.75">
      <c r="C196" s="526" t="s">
        <v>146</v>
      </c>
      <c r="D196" s="526"/>
      <c r="F196" s="527" t="s">
        <v>149</v>
      </c>
      <c r="G196" s="527"/>
      <c r="I196" s="525" t="s">
        <v>356</v>
      </c>
      <c r="J196" s="525"/>
    </row>
    <row r="198" spans="2:3" ht="12.75">
      <c r="B198" s="79" t="s">
        <v>359</v>
      </c>
      <c r="C198" s="205">
        <f>'Расчеты (обосн) обл.бюд'!C94</f>
        <v>44001</v>
      </c>
    </row>
  </sheetData>
  <sheetProtection/>
  <mergeCells count="388">
    <mergeCell ref="D69:E69"/>
    <mergeCell ref="H69:I69"/>
    <mergeCell ref="D70:E70"/>
    <mergeCell ref="H70:I70"/>
    <mergeCell ref="B5:J5"/>
    <mergeCell ref="E7:J7"/>
    <mergeCell ref="D8:J8"/>
    <mergeCell ref="A19:J19"/>
    <mergeCell ref="D20:E20"/>
    <mergeCell ref="F20:G20"/>
    <mergeCell ref="H20:I20"/>
    <mergeCell ref="E12:G12"/>
    <mergeCell ref="H12:J12"/>
    <mergeCell ref="E13:G13"/>
    <mergeCell ref="D21:E21"/>
    <mergeCell ref="F21:G21"/>
    <mergeCell ref="H21:I21"/>
    <mergeCell ref="H13:J13"/>
    <mergeCell ref="E14:G14"/>
    <mergeCell ref="H14:J14"/>
    <mergeCell ref="D22:E22"/>
    <mergeCell ref="F22:G22"/>
    <mergeCell ref="H22:I22"/>
    <mergeCell ref="D23:E23"/>
    <mergeCell ref="F23:G23"/>
    <mergeCell ref="H23:I23"/>
    <mergeCell ref="C24:I24"/>
    <mergeCell ref="A25:J25"/>
    <mergeCell ref="D26:E26"/>
    <mergeCell ref="H26:I26"/>
    <mergeCell ref="A35:J35"/>
    <mergeCell ref="D27:E27"/>
    <mergeCell ref="H27:I27"/>
    <mergeCell ref="H28:I28"/>
    <mergeCell ref="D29:E29"/>
    <mergeCell ref="H29:I29"/>
    <mergeCell ref="H36:I36"/>
    <mergeCell ref="A37:I37"/>
    <mergeCell ref="A38:J38"/>
    <mergeCell ref="D39:E39"/>
    <mergeCell ref="H39:I39"/>
    <mergeCell ref="H31:I31"/>
    <mergeCell ref="H32:I32"/>
    <mergeCell ref="D33:E33"/>
    <mergeCell ref="H33:I33"/>
    <mergeCell ref="A45:I45"/>
    <mergeCell ref="A46:J46"/>
    <mergeCell ref="D47:E47"/>
    <mergeCell ref="H47:I47"/>
    <mergeCell ref="D40:E40"/>
    <mergeCell ref="H40:I40"/>
    <mergeCell ref="D41:E41"/>
    <mergeCell ref="H41:I41"/>
    <mergeCell ref="D42:E42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D71:E71"/>
    <mergeCell ref="H71:I71"/>
    <mergeCell ref="A72:I72"/>
    <mergeCell ref="A73:J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A86:I86"/>
    <mergeCell ref="A93:J93"/>
    <mergeCell ref="A87:J87"/>
    <mergeCell ref="D88:E88"/>
    <mergeCell ref="F88:G88"/>
    <mergeCell ref="H88:I88"/>
    <mergeCell ref="C94:F94"/>
    <mergeCell ref="H94:I94"/>
    <mergeCell ref="C95:F95"/>
    <mergeCell ref="H95:I95"/>
    <mergeCell ref="C96:F96"/>
    <mergeCell ref="H96:I96"/>
    <mergeCell ref="C97:F97"/>
    <mergeCell ref="H97:I97"/>
    <mergeCell ref="C98:F98"/>
    <mergeCell ref="H98:I98"/>
    <mergeCell ref="C99:F99"/>
    <mergeCell ref="H99:I99"/>
    <mergeCell ref="C100:F100"/>
    <mergeCell ref="H100:I100"/>
    <mergeCell ref="C101:F101"/>
    <mergeCell ref="H101:I101"/>
    <mergeCell ref="C102:F102"/>
    <mergeCell ref="H102:I102"/>
    <mergeCell ref="C103:F103"/>
    <mergeCell ref="H103:I103"/>
    <mergeCell ref="C104:F104"/>
    <mergeCell ref="H104:I104"/>
    <mergeCell ref="C105:F105"/>
    <mergeCell ref="H105:I105"/>
    <mergeCell ref="C106:F106"/>
    <mergeCell ref="H106:I106"/>
    <mergeCell ref="C107:F107"/>
    <mergeCell ref="H107:I107"/>
    <mergeCell ref="A108:I108"/>
    <mergeCell ref="A109:J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C114:I114"/>
    <mergeCell ref="A115:J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4:I124"/>
    <mergeCell ref="A173:J173"/>
    <mergeCell ref="D174:E174"/>
    <mergeCell ref="F174:G174"/>
    <mergeCell ref="H174:I174"/>
    <mergeCell ref="D175:E175"/>
    <mergeCell ref="F175:G175"/>
    <mergeCell ref="H175:I175"/>
    <mergeCell ref="D127:E127"/>
    <mergeCell ref="F127:G127"/>
    <mergeCell ref="D176:E176"/>
    <mergeCell ref="F176:G176"/>
    <mergeCell ref="H176:I176"/>
    <mergeCell ref="D177:E177"/>
    <mergeCell ref="F177:G177"/>
    <mergeCell ref="H177:I177"/>
    <mergeCell ref="D178:E178"/>
    <mergeCell ref="F178:G178"/>
    <mergeCell ref="H178:I178"/>
    <mergeCell ref="D179:E179"/>
    <mergeCell ref="F179:G179"/>
    <mergeCell ref="H179:I179"/>
    <mergeCell ref="H182:I182"/>
    <mergeCell ref="D183:E183"/>
    <mergeCell ref="F183:G183"/>
    <mergeCell ref="H183:I183"/>
    <mergeCell ref="D180:E180"/>
    <mergeCell ref="F180:G180"/>
    <mergeCell ref="H180:I180"/>
    <mergeCell ref="D181:E181"/>
    <mergeCell ref="F181:G181"/>
    <mergeCell ref="H181:I181"/>
    <mergeCell ref="D184:E184"/>
    <mergeCell ref="F184:G184"/>
    <mergeCell ref="H184:I184"/>
    <mergeCell ref="C185:I185"/>
    <mergeCell ref="A125:J125"/>
    <mergeCell ref="D126:E126"/>
    <mergeCell ref="F126:G126"/>
    <mergeCell ref="H126:I126"/>
    <mergeCell ref="D182:E182"/>
    <mergeCell ref="F182:G182"/>
    <mergeCell ref="H127:I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H161:I161"/>
    <mergeCell ref="D162:E162"/>
    <mergeCell ref="F162:G162"/>
    <mergeCell ref="H162:I162"/>
    <mergeCell ref="H149:I149"/>
    <mergeCell ref="C134:I134"/>
    <mergeCell ref="A135:J135"/>
    <mergeCell ref="D136:E136"/>
    <mergeCell ref="F136:G136"/>
    <mergeCell ref="H136:I136"/>
    <mergeCell ref="D137:E137"/>
    <mergeCell ref="F137:G137"/>
    <mergeCell ref="H137:I137"/>
    <mergeCell ref="D138:E138"/>
    <mergeCell ref="F138:G138"/>
    <mergeCell ref="H138:I138"/>
    <mergeCell ref="D139:E139"/>
    <mergeCell ref="F139:G139"/>
    <mergeCell ref="H139:I139"/>
    <mergeCell ref="D140:E140"/>
    <mergeCell ref="F140:G140"/>
    <mergeCell ref="H140:I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6:I146"/>
    <mergeCell ref="C186:I186"/>
    <mergeCell ref="I190:J190"/>
    <mergeCell ref="H163:I163"/>
    <mergeCell ref="D164:E164"/>
    <mergeCell ref="F164:G164"/>
    <mergeCell ref="H164:I164"/>
    <mergeCell ref="I193:J193"/>
    <mergeCell ref="C196:D196"/>
    <mergeCell ref="F196:G196"/>
    <mergeCell ref="I196:J196"/>
    <mergeCell ref="A160:J160"/>
    <mergeCell ref="D161:E161"/>
    <mergeCell ref="F161:G161"/>
    <mergeCell ref="H166:I166"/>
    <mergeCell ref="D163:E163"/>
    <mergeCell ref="F163:G163"/>
    <mergeCell ref="E15:G15"/>
    <mergeCell ref="H15:J15"/>
    <mergeCell ref="D44:E44"/>
    <mergeCell ref="H44:I44"/>
    <mergeCell ref="D43:E43"/>
    <mergeCell ref="H43:I43"/>
    <mergeCell ref="D36:E36"/>
    <mergeCell ref="H42:I42"/>
    <mergeCell ref="A34:I34"/>
    <mergeCell ref="H30:I30"/>
    <mergeCell ref="F167:G167"/>
    <mergeCell ref="H167:I167"/>
    <mergeCell ref="D168:E168"/>
    <mergeCell ref="F168:G168"/>
    <mergeCell ref="H168:I168"/>
    <mergeCell ref="D165:E165"/>
    <mergeCell ref="F165:G165"/>
    <mergeCell ref="H165:I165"/>
    <mergeCell ref="D166:E166"/>
    <mergeCell ref="F166:G166"/>
    <mergeCell ref="C172:I172"/>
    <mergeCell ref="A147:J147"/>
    <mergeCell ref="D148:E148"/>
    <mergeCell ref="F148:G148"/>
    <mergeCell ref="H148:I148"/>
    <mergeCell ref="D149:E149"/>
    <mergeCell ref="F149:G149"/>
    <mergeCell ref="D169:E169"/>
    <mergeCell ref="F169:G169"/>
    <mergeCell ref="H169:I169"/>
    <mergeCell ref="D150:E150"/>
    <mergeCell ref="F150:G150"/>
    <mergeCell ref="H150:I150"/>
    <mergeCell ref="D171:E171"/>
    <mergeCell ref="F171:G171"/>
    <mergeCell ref="H171:I171"/>
    <mergeCell ref="D170:E170"/>
    <mergeCell ref="F170:G170"/>
    <mergeCell ref="H170:I170"/>
    <mergeCell ref="D167:E167"/>
    <mergeCell ref="D151:E151"/>
    <mergeCell ref="F151:G151"/>
    <mergeCell ref="H151:I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I159"/>
    <mergeCell ref="D157:E157"/>
    <mergeCell ref="F157:G157"/>
    <mergeCell ref="H157:I157"/>
    <mergeCell ref="D158:E158"/>
    <mergeCell ref="F158:G158"/>
    <mergeCell ref="H158:I158"/>
    <mergeCell ref="D91:E91"/>
    <mergeCell ref="F91:G91"/>
    <mergeCell ref="H91:I91"/>
    <mergeCell ref="C92:I92"/>
    <mergeCell ref="D89:E89"/>
    <mergeCell ref="F89:G89"/>
    <mergeCell ref="H89:I89"/>
    <mergeCell ref="D90:E90"/>
    <mergeCell ref="F90:G90"/>
    <mergeCell ref="H90:I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B28">
      <selection activeCell="J30" sqref="J30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24.25390625" style="79" customWidth="1"/>
    <col min="4" max="4" width="16.125" style="79" customWidth="1"/>
    <col min="5" max="5" width="22.253906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245</v>
      </c>
    </row>
    <row r="2" ht="12.75">
      <c r="J2" s="126" t="s">
        <v>246</v>
      </c>
    </row>
    <row r="3" ht="12.75">
      <c r="J3" s="126"/>
    </row>
    <row r="4" ht="12.75">
      <c r="J4" s="126" t="s">
        <v>360</v>
      </c>
    </row>
    <row r="5" spans="2:10" s="60" customFormat="1" ht="18.75">
      <c r="B5" s="577" t="s">
        <v>293</v>
      </c>
      <c r="C5" s="577"/>
      <c r="D5" s="577"/>
      <c r="E5" s="577"/>
      <c r="F5" s="577"/>
      <c r="G5" s="577"/>
      <c r="H5" s="577"/>
      <c r="I5" s="577"/>
      <c r="J5" s="577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294</v>
      </c>
      <c r="E7" s="579" t="s">
        <v>472</v>
      </c>
      <c r="F7" s="579"/>
      <c r="G7" s="579"/>
      <c r="H7" s="579"/>
      <c r="I7" s="579"/>
      <c r="J7" s="579"/>
    </row>
    <row r="8" spans="2:10" s="60" customFormat="1" ht="19.5">
      <c r="B8" s="60" t="s">
        <v>295</v>
      </c>
      <c r="D8" s="579" t="str">
        <f>'Расчеты (обосн) обл.бюд'!D9:J9</f>
        <v>Муниципальное бюджетное дошкольное образовательное учреждение детский сад № 50</v>
      </c>
      <c r="E8" s="579"/>
      <c r="F8" s="579"/>
      <c r="G8" s="579"/>
      <c r="H8" s="579"/>
      <c r="I8" s="579"/>
      <c r="J8" s="579"/>
    </row>
    <row r="9" s="61" customFormat="1" ht="15.75">
      <c r="F9" s="62"/>
    </row>
    <row r="10" spans="2:6" s="61" customFormat="1" ht="15.75">
      <c r="B10" s="95" t="s">
        <v>479</v>
      </c>
      <c r="F10" s="62"/>
    </row>
    <row r="11" s="61" customFormat="1" ht="15.75">
      <c r="F11" s="62"/>
    </row>
    <row r="12" spans="2:10" s="61" customFormat="1" ht="45" customHeight="1">
      <c r="B12" s="137" t="s">
        <v>298</v>
      </c>
      <c r="C12" s="137" t="s">
        <v>480</v>
      </c>
      <c r="D12" s="137" t="s">
        <v>154</v>
      </c>
      <c r="E12" s="623" t="s">
        <v>481</v>
      </c>
      <c r="F12" s="624"/>
      <c r="G12" s="624"/>
      <c r="H12" s="624"/>
      <c r="I12" s="624"/>
      <c r="J12" s="625"/>
    </row>
    <row r="13" spans="2:10" s="61" customFormat="1" ht="60">
      <c r="B13" s="132">
        <v>1</v>
      </c>
      <c r="C13" s="132" t="s">
        <v>607</v>
      </c>
      <c r="D13" s="131" t="s">
        <v>606</v>
      </c>
      <c r="E13" s="626">
        <v>264757.68</v>
      </c>
      <c r="F13" s="627"/>
      <c r="G13" s="627"/>
      <c r="H13" s="627"/>
      <c r="I13" s="627"/>
      <c r="J13" s="628"/>
    </row>
    <row r="14" spans="2:10" s="61" customFormat="1" ht="15.75">
      <c r="B14" s="132"/>
      <c r="C14" s="132"/>
      <c r="D14" s="131"/>
      <c r="E14" s="626"/>
      <c r="F14" s="627"/>
      <c r="G14" s="627"/>
      <c r="H14" s="627"/>
      <c r="I14" s="627"/>
      <c r="J14" s="628"/>
    </row>
    <row r="15" spans="2:10" s="95" customFormat="1" ht="15.75">
      <c r="B15" s="134"/>
      <c r="C15" s="134" t="s">
        <v>181</v>
      </c>
      <c r="D15" s="135"/>
      <c r="E15" s="629">
        <f>SUM(E13:J14)</f>
        <v>264757.68</v>
      </c>
      <c r="F15" s="630"/>
      <c r="G15" s="630"/>
      <c r="H15" s="630"/>
      <c r="I15" s="630"/>
      <c r="J15" s="631"/>
    </row>
    <row r="16" s="61" customFormat="1" ht="15.75">
      <c r="F16" s="62"/>
    </row>
    <row r="17" spans="2:6" s="138" customFormat="1" ht="15.75">
      <c r="B17" s="138" t="s">
        <v>474</v>
      </c>
      <c r="F17" s="139"/>
    </row>
    <row r="18" s="138" customFormat="1" ht="15.75">
      <c r="F18" s="139"/>
    </row>
    <row r="19" spans="1:10" s="61" customFormat="1" ht="23.25" customHeight="1">
      <c r="A19" s="580" t="s">
        <v>608</v>
      </c>
      <c r="B19" s="580"/>
      <c r="C19" s="580"/>
      <c r="D19" s="580"/>
      <c r="E19" s="580"/>
      <c r="F19" s="580"/>
      <c r="G19" s="580"/>
      <c r="H19" s="580"/>
      <c r="I19" s="580"/>
      <c r="J19" s="580"/>
    </row>
    <row r="20" spans="1:10" ht="33" customHeight="1">
      <c r="A20" s="77"/>
      <c r="B20" s="78" t="s">
        <v>298</v>
      </c>
      <c r="C20" s="63" t="s">
        <v>462</v>
      </c>
      <c r="D20" s="547" t="s">
        <v>336</v>
      </c>
      <c r="E20" s="548"/>
      <c r="F20" s="547" t="s">
        <v>463</v>
      </c>
      <c r="G20" s="563"/>
      <c r="H20" s="563"/>
      <c r="I20" s="548"/>
      <c r="J20" s="63" t="s">
        <v>341</v>
      </c>
    </row>
    <row r="21" spans="1:10" ht="13.5">
      <c r="A21" s="77"/>
      <c r="B21" s="80">
        <v>1</v>
      </c>
      <c r="C21" s="80">
        <v>2</v>
      </c>
      <c r="D21" s="542">
        <v>3</v>
      </c>
      <c r="E21" s="543"/>
      <c r="F21" s="542">
        <v>4</v>
      </c>
      <c r="G21" s="557"/>
      <c r="H21" s="557"/>
      <c r="I21" s="543"/>
      <c r="J21" s="80">
        <v>5</v>
      </c>
    </row>
    <row r="22" spans="1:10" s="61" customFormat="1" ht="32.25" customHeight="1" outlineLevel="1">
      <c r="A22" s="66"/>
      <c r="B22" s="67">
        <v>1</v>
      </c>
      <c r="C22" s="73">
        <v>342</v>
      </c>
      <c r="D22" s="528" t="s">
        <v>607</v>
      </c>
      <c r="E22" s="529"/>
      <c r="F22" s="532" t="s">
        <v>654</v>
      </c>
      <c r="G22" s="622"/>
      <c r="H22" s="622"/>
      <c r="I22" s="533"/>
      <c r="J22" s="82">
        <v>264757.68</v>
      </c>
    </row>
    <row r="23" spans="1:10" s="61" customFormat="1" ht="33.75" customHeight="1" outlineLevel="1">
      <c r="A23" s="66"/>
      <c r="B23" s="67">
        <v>2</v>
      </c>
      <c r="C23" s="75"/>
      <c r="D23" s="528"/>
      <c r="E23" s="529"/>
      <c r="F23" s="532"/>
      <c r="G23" s="622"/>
      <c r="H23" s="622"/>
      <c r="I23" s="533"/>
      <c r="J23" s="82"/>
    </row>
    <row r="24" spans="1:10" s="61" customFormat="1" ht="27" customHeight="1" outlineLevel="1">
      <c r="A24" s="66"/>
      <c r="B24" s="67">
        <v>3</v>
      </c>
      <c r="C24" s="75"/>
      <c r="D24" s="528"/>
      <c r="E24" s="529"/>
      <c r="F24" s="532"/>
      <c r="G24" s="622"/>
      <c r="H24" s="622"/>
      <c r="I24" s="533"/>
      <c r="J24" s="82"/>
    </row>
    <row r="25" spans="1:10" s="61" customFormat="1" ht="15.75" outlineLevel="1">
      <c r="A25" s="83" t="s">
        <v>314</v>
      </c>
      <c r="B25" s="84"/>
      <c r="C25" s="534" t="s">
        <v>314</v>
      </c>
      <c r="D25" s="534"/>
      <c r="E25" s="534"/>
      <c r="F25" s="534"/>
      <c r="G25" s="534"/>
      <c r="H25" s="534"/>
      <c r="I25" s="535"/>
      <c r="J25" s="76">
        <f>J22</f>
        <v>264757.68</v>
      </c>
    </row>
    <row r="26" spans="1:10" s="61" customFormat="1" ht="23.25" customHeight="1">
      <c r="A26" s="544" t="s">
        <v>668</v>
      </c>
      <c r="B26" s="545"/>
      <c r="C26" s="545"/>
      <c r="D26" s="545"/>
      <c r="E26" s="545"/>
      <c r="F26" s="545"/>
      <c r="G26" s="545"/>
      <c r="H26" s="545"/>
      <c r="I26" s="545"/>
      <c r="J26" s="546"/>
    </row>
    <row r="27" spans="1:10" ht="33" customHeight="1">
      <c r="A27" s="77"/>
      <c r="B27" s="78" t="s">
        <v>298</v>
      </c>
      <c r="C27" s="63" t="s">
        <v>462</v>
      </c>
      <c r="D27" s="547" t="s">
        <v>336</v>
      </c>
      <c r="E27" s="548"/>
      <c r="F27" s="547" t="s">
        <v>463</v>
      </c>
      <c r="G27" s="563"/>
      <c r="H27" s="563"/>
      <c r="I27" s="548"/>
      <c r="J27" s="63" t="s">
        <v>341</v>
      </c>
    </row>
    <row r="28" spans="1:10" ht="13.5">
      <c r="A28" s="77"/>
      <c r="B28" s="80">
        <v>1</v>
      </c>
      <c r="C28" s="80">
        <v>2</v>
      </c>
      <c r="D28" s="542">
        <v>3</v>
      </c>
      <c r="E28" s="543"/>
      <c r="F28" s="542">
        <v>4</v>
      </c>
      <c r="G28" s="557"/>
      <c r="H28" s="557"/>
      <c r="I28" s="543"/>
      <c r="J28" s="80">
        <v>5</v>
      </c>
    </row>
    <row r="29" spans="1:10" s="61" customFormat="1" ht="35.25" customHeight="1" outlineLevel="1">
      <c r="A29" s="66"/>
      <c r="B29" s="67">
        <v>1</v>
      </c>
      <c r="C29" s="75">
        <v>226</v>
      </c>
      <c r="D29" s="528" t="s">
        <v>666</v>
      </c>
      <c r="E29" s="529"/>
      <c r="F29" s="532" t="s">
        <v>680</v>
      </c>
      <c r="G29" s="622"/>
      <c r="H29" s="622"/>
      <c r="I29" s="533"/>
      <c r="J29" s="82">
        <v>4252.8</v>
      </c>
    </row>
    <row r="30" spans="1:10" s="61" customFormat="1" ht="18" customHeight="1" outlineLevel="1">
      <c r="A30" s="66"/>
      <c r="B30" s="67">
        <v>2</v>
      </c>
      <c r="C30" s="75"/>
      <c r="D30" s="528"/>
      <c r="E30" s="529"/>
      <c r="F30" s="532"/>
      <c r="G30" s="622"/>
      <c r="H30" s="622"/>
      <c r="I30" s="533"/>
      <c r="J30" s="82"/>
    </row>
    <row r="31" spans="1:10" s="61" customFormat="1" ht="33" customHeight="1" outlineLevel="1">
      <c r="A31" s="66"/>
      <c r="B31" s="67">
        <v>3</v>
      </c>
      <c r="C31" s="75"/>
      <c r="D31" s="528"/>
      <c r="E31" s="529"/>
      <c r="F31" s="532"/>
      <c r="G31" s="622"/>
      <c r="H31" s="622"/>
      <c r="I31" s="533"/>
      <c r="J31" s="82"/>
    </row>
    <row r="32" spans="1:10" s="61" customFormat="1" ht="15.75" outlineLevel="1">
      <c r="A32" s="83" t="s">
        <v>314</v>
      </c>
      <c r="B32" s="84"/>
      <c r="C32" s="534" t="s">
        <v>314</v>
      </c>
      <c r="D32" s="534"/>
      <c r="E32" s="534"/>
      <c r="F32" s="534"/>
      <c r="G32" s="534"/>
      <c r="H32" s="534"/>
      <c r="I32" s="535"/>
      <c r="J32" s="76">
        <f>J29</f>
        <v>4252.8</v>
      </c>
    </row>
    <row r="33" spans="1:10" s="61" customFormat="1" ht="23.25" customHeight="1">
      <c r="A33" s="544" t="s">
        <v>461</v>
      </c>
      <c r="B33" s="545"/>
      <c r="C33" s="545"/>
      <c r="D33" s="545"/>
      <c r="E33" s="545"/>
      <c r="F33" s="545"/>
      <c r="G33" s="545"/>
      <c r="H33" s="545"/>
      <c r="I33" s="545"/>
      <c r="J33" s="546"/>
    </row>
    <row r="34" spans="1:10" ht="33" customHeight="1">
      <c r="A34" s="77"/>
      <c r="B34" s="78" t="s">
        <v>298</v>
      </c>
      <c r="C34" s="63" t="s">
        <v>462</v>
      </c>
      <c r="D34" s="547" t="s">
        <v>336</v>
      </c>
      <c r="E34" s="548"/>
      <c r="F34" s="547" t="s">
        <v>463</v>
      </c>
      <c r="G34" s="563"/>
      <c r="H34" s="563"/>
      <c r="I34" s="548"/>
      <c r="J34" s="63" t="s">
        <v>341</v>
      </c>
    </row>
    <row r="35" spans="1:10" ht="13.5">
      <c r="A35" s="77"/>
      <c r="B35" s="80">
        <v>1</v>
      </c>
      <c r="C35" s="80">
        <v>2</v>
      </c>
      <c r="D35" s="542">
        <v>3</v>
      </c>
      <c r="E35" s="543"/>
      <c r="F35" s="542">
        <v>4</v>
      </c>
      <c r="G35" s="557"/>
      <c r="H35" s="557"/>
      <c r="I35" s="543"/>
      <c r="J35" s="80">
        <v>5</v>
      </c>
    </row>
    <row r="36" spans="1:10" s="61" customFormat="1" ht="24.75" customHeight="1" outlineLevel="1">
      <c r="A36" s="66"/>
      <c r="B36" s="67">
        <v>1</v>
      </c>
      <c r="C36" s="75"/>
      <c r="D36" s="528"/>
      <c r="E36" s="529"/>
      <c r="F36" s="532"/>
      <c r="G36" s="622"/>
      <c r="H36" s="622"/>
      <c r="I36" s="533"/>
      <c r="J36" s="82"/>
    </row>
    <row r="37" spans="1:10" s="61" customFormat="1" ht="25.5" customHeight="1" outlineLevel="1">
      <c r="A37" s="66"/>
      <c r="B37" s="67">
        <v>2</v>
      </c>
      <c r="C37" s="75"/>
      <c r="D37" s="528"/>
      <c r="E37" s="529"/>
      <c r="F37" s="532"/>
      <c r="G37" s="622"/>
      <c r="H37" s="622"/>
      <c r="I37" s="533"/>
      <c r="J37" s="82"/>
    </row>
    <row r="38" spans="1:10" s="61" customFormat="1" ht="24.75" customHeight="1" outlineLevel="1">
      <c r="A38" s="66"/>
      <c r="B38" s="67">
        <v>3</v>
      </c>
      <c r="C38" s="75"/>
      <c r="D38" s="528"/>
      <c r="E38" s="529"/>
      <c r="F38" s="532"/>
      <c r="G38" s="622"/>
      <c r="H38" s="622"/>
      <c r="I38" s="533"/>
      <c r="J38" s="82"/>
    </row>
    <row r="39" spans="1:10" s="61" customFormat="1" ht="15.75" outlineLevel="1">
      <c r="A39" s="83" t="s">
        <v>314</v>
      </c>
      <c r="B39" s="84"/>
      <c r="C39" s="534" t="s">
        <v>314</v>
      </c>
      <c r="D39" s="534"/>
      <c r="E39" s="534"/>
      <c r="F39" s="534"/>
      <c r="G39" s="534"/>
      <c r="H39" s="534"/>
      <c r="I39" s="535"/>
      <c r="J39" s="76">
        <f>J36</f>
        <v>0</v>
      </c>
    </row>
    <row r="40" spans="1:10" s="61" customFormat="1" ht="23.25" customHeight="1">
      <c r="A40" s="544" t="s">
        <v>461</v>
      </c>
      <c r="B40" s="545"/>
      <c r="C40" s="545"/>
      <c r="D40" s="545"/>
      <c r="E40" s="545"/>
      <c r="F40" s="545"/>
      <c r="G40" s="545"/>
      <c r="H40" s="545"/>
      <c r="I40" s="545"/>
      <c r="J40" s="546"/>
    </row>
    <row r="41" spans="1:10" ht="33" customHeight="1">
      <c r="A41" s="77"/>
      <c r="B41" s="78" t="s">
        <v>298</v>
      </c>
      <c r="C41" s="63" t="s">
        <v>462</v>
      </c>
      <c r="D41" s="547" t="s">
        <v>336</v>
      </c>
      <c r="E41" s="548"/>
      <c r="F41" s="547" t="s">
        <v>463</v>
      </c>
      <c r="G41" s="563"/>
      <c r="H41" s="563"/>
      <c r="I41" s="548"/>
      <c r="J41" s="63" t="s">
        <v>341</v>
      </c>
    </row>
    <row r="42" spans="1:10" ht="13.5">
      <c r="A42" s="77"/>
      <c r="B42" s="80">
        <v>1</v>
      </c>
      <c r="C42" s="80">
        <v>2</v>
      </c>
      <c r="D42" s="542">
        <v>3</v>
      </c>
      <c r="E42" s="543"/>
      <c r="F42" s="542">
        <v>4</v>
      </c>
      <c r="G42" s="557"/>
      <c r="H42" s="557"/>
      <c r="I42" s="543"/>
      <c r="J42" s="80">
        <v>5</v>
      </c>
    </row>
    <row r="43" spans="1:10" s="61" customFormat="1" ht="32.25" customHeight="1" outlineLevel="1">
      <c r="A43" s="66"/>
      <c r="B43" s="67">
        <v>1</v>
      </c>
      <c r="C43" s="75"/>
      <c r="D43" s="528"/>
      <c r="E43" s="529"/>
      <c r="F43" s="532"/>
      <c r="G43" s="622"/>
      <c r="H43" s="622"/>
      <c r="I43" s="533"/>
      <c r="J43" s="82"/>
    </row>
    <row r="44" spans="1:10" s="61" customFormat="1" ht="35.25" customHeight="1" outlineLevel="1">
      <c r="A44" s="66"/>
      <c r="B44" s="67">
        <v>2</v>
      </c>
      <c r="C44" s="75"/>
      <c r="D44" s="528"/>
      <c r="E44" s="529"/>
      <c r="F44" s="532"/>
      <c r="G44" s="622"/>
      <c r="H44" s="622"/>
      <c r="I44" s="533"/>
      <c r="J44" s="82"/>
    </row>
    <row r="45" spans="1:10" s="61" customFormat="1" ht="27.75" customHeight="1" outlineLevel="1">
      <c r="A45" s="66"/>
      <c r="B45" s="67">
        <v>3</v>
      </c>
      <c r="C45" s="75"/>
      <c r="D45" s="528"/>
      <c r="E45" s="529"/>
      <c r="F45" s="532"/>
      <c r="G45" s="622"/>
      <c r="H45" s="622"/>
      <c r="I45" s="533"/>
      <c r="J45" s="82"/>
    </row>
    <row r="46" spans="1:10" s="61" customFormat="1" ht="15.75" outlineLevel="1">
      <c r="A46" s="83" t="s">
        <v>314</v>
      </c>
      <c r="B46" s="84"/>
      <c r="C46" s="534" t="s">
        <v>314</v>
      </c>
      <c r="D46" s="534"/>
      <c r="E46" s="534"/>
      <c r="F46" s="534"/>
      <c r="G46" s="534"/>
      <c r="H46" s="534"/>
      <c r="I46" s="535"/>
      <c r="J46" s="76">
        <f>J43</f>
        <v>0</v>
      </c>
    </row>
    <row r="47" spans="3:10" s="61" customFormat="1" ht="21" customHeight="1">
      <c r="C47" s="540" t="s">
        <v>355</v>
      </c>
      <c r="D47" s="540"/>
      <c r="E47" s="540"/>
      <c r="F47" s="540"/>
      <c r="G47" s="540"/>
      <c r="H47" s="540"/>
      <c r="I47" s="541"/>
      <c r="J47" s="103">
        <f>J25+J32+J39+J46</f>
        <v>269010.48</v>
      </c>
    </row>
    <row r="50" spans="2:10" ht="12.75">
      <c r="B50" s="79" t="s">
        <v>144</v>
      </c>
      <c r="D50" s="124"/>
      <c r="E50" s="124"/>
      <c r="F50" s="125"/>
      <c r="I50" s="124" t="str">
        <f>'Расчеты (обосн) обл.бюд'!I85</f>
        <v>Минкина Н.Г.</v>
      </c>
      <c r="J50" s="124"/>
    </row>
    <row r="51" spans="9:10" ht="12.75">
      <c r="I51" s="525" t="s">
        <v>356</v>
      </c>
      <c r="J51" s="525"/>
    </row>
    <row r="53" spans="2:10" ht="12.75">
      <c r="B53" s="79" t="s">
        <v>357</v>
      </c>
      <c r="D53" s="124"/>
      <c r="E53" s="124"/>
      <c r="F53" s="125"/>
      <c r="I53" s="124" t="str">
        <f>'Расчеты (обосн) обл.бюд'!I88</f>
        <v>Старухина Т.Ю.</v>
      </c>
      <c r="J53" s="124"/>
    </row>
    <row r="54" spans="9:10" ht="12.75">
      <c r="I54" s="525" t="s">
        <v>356</v>
      </c>
      <c r="J54" s="525"/>
    </row>
    <row r="56" spans="2:10" ht="12.75">
      <c r="B56" s="79" t="s">
        <v>358</v>
      </c>
      <c r="C56" s="124" t="str">
        <f>'Расчеты (обосн) обл.бюд'!C91</f>
        <v>гл.бухгалтер</v>
      </c>
      <c r="D56" s="124"/>
      <c r="F56" s="125" t="str">
        <f>'Расчеты (обосн) обл.бюд'!F91</f>
        <v>52-38-44</v>
      </c>
      <c r="G56" s="124"/>
      <c r="I56" s="124" t="str">
        <f>'Расчеты (обосн) обл.бюд'!I91</f>
        <v>Старухина Т.Ю.</v>
      </c>
      <c r="J56" s="124"/>
    </row>
    <row r="57" spans="3:10" ht="12.75">
      <c r="C57" s="526" t="s">
        <v>146</v>
      </c>
      <c r="D57" s="526"/>
      <c r="F57" s="527" t="s">
        <v>149</v>
      </c>
      <c r="G57" s="527"/>
      <c r="I57" s="525" t="s">
        <v>356</v>
      </c>
      <c r="J57" s="525"/>
    </row>
    <row r="59" spans="2:3" ht="12.75">
      <c r="B59" s="79" t="s">
        <v>359</v>
      </c>
      <c r="C59" s="205">
        <f>'Расчеты (обосн) обл.бюд'!C94</f>
        <v>44001</v>
      </c>
    </row>
  </sheetData>
  <sheetProtection/>
  <mergeCells count="61">
    <mergeCell ref="B5:J5"/>
    <mergeCell ref="E7:J7"/>
    <mergeCell ref="D8:J8"/>
    <mergeCell ref="A19:J19"/>
    <mergeCell ref="D20:E20"/>
    <mergeCell ref="F20:I20"/>
    <mergeCell ref="E12:J12"/>
    <mergeCell ref="E13:J13"/>
    <mergeCell ref="E14:J14"/>
    <mergeCell ref="E15:J15"/>
    <mergeCell ref="D21:E21"/>
    <mergeCell ref="F21:I21"/>
    <mergeCell ref="D22:E22"/>
    <mergeCell ref="F22:I22"/>
    <mergeCell ref="D23:E23"/>
    <mergeCell ref="F23:I23"/>
    <mergeCell ref="D24:E24"/>
    <mergeCell ref="F24:I24"/>
    <mergeCell ref="C25:I25"/>
    <mergeCell ref="A26:J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C32:I32"/>
    <mergeCell ref="A33:J33"/>
    <mergeCell ref="D34:E34"/>
    <mergeCell ref="F34:I34"/>
    <mergeCell ref="D35:E35"/>
    <mergeCell ref="F35:I35"/>
    <mergeCell ref="D36:E36"/>
    <mergeCell ref="F36:I36"/>
    <mergeCell ref="D37:E37"/>
    <mergeCell ref="F37:I37"/>
    <mergeCell ref="D38:E38"/>
    <mergeCell ref="F38:I38"/>
    <mergeCell ref="C39:I39"/>
    <mergeCell ref="A40:J40"/>
    <mergeCell ref="D41:E41"/>
    <mergeCell ref="F41:I41"/>
    <mergeCell ref="D42:E42"/>
    <mergeCell ref="F42:I42"/>
    <mergeCell ref="D43:E43"/>
    <mergeCell ref="F43:I43"/>
    <mergeCell ref="D44:E44"/>
    <mergeCell ref="F44:I44"/>
    <mergeCell ref="C57:D57"/>
    <mergeCell ref="F57:G57"/>
    <mergeCell ref="I57:J57"/>
    <mergeCell ref="D45:E45"/>
    <mergeCell ref="F45:I45"/>
    <mergeCell ref="C46:I46"/>
    <mergeCell ref="C47:I47"/>
    <mergeCell ref="I51:J51"/>
    <mergeCell ref="I54:J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75" zoomScaleNormal="75" zoomScalePageLayoutView="0" workbookViewId="0" topLeftCell="B157">
      <selection activeCell="O200" sqref="O200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245</v>
      </c>
    </row>
    <row r="2" ht="12.75">
      <c r="J2" s="126" t="s">
        <v>246</v>
      </c>
    </row>
    <row r="3" ht="12.75">
      <c r="J3" s="126"/>
    </row>
    <row r="4" ht="12.75">
      <c r="J4" s="126" t="s">
        <v>360</v>
      </c>
    </row>
    <row r="5" spans="2:10" s="60" customFormat="1" ht="18.75">
      <c r="B5" s="577" t="s">
        <v>293</v>
      </c>
      <c r="C5" s="577"/>
      <c r="D5" s="577"/>
      <c r="E5" s="577"/>
      <c r="F5" s="577"/>
      <c r="G5" s="577"/>
      <c r="H5" s="577"/>
      <c r="I5" s="577"/>
      <c r="J5" s="577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294</v>
      </c>
      <c r="E7" s="579" t="s">
        <v>464</v>
      </c>
      <c r="F7" s="579"/>
      <c r="G7" s="579"/>
      <c r="H7" s="579"/>
      <c r="I7" s="579"/>
      <c r="J7" s="579"/>
    </row>
    <row r="8" spans="2:10" s="60" customFormat="1" ht="19.5">
      <c r="B8" s="60" t="s">
        <v>295</v>
      </c>
      <c r="D8" s="579" t="str">
        <f>'Расчеты (обосн) обл.бюд'!D9:J9</f>
        <v>Муниципальное бюджетное дошкольное образовательное учреждение детский сад № 50</v>
      </c>
      <c r="E8" s="579"/>
      <c r="F8" s="579"/>
      <c r="G8" s="579"/>
      <c r="H8" s="579"/>
      <c r="I8" s="579"/>
      <c r="J8" s="579"/>
    </row>
    <row r="9" s="61" customFormat="1" ht="15.75">
      <c r="F9" s="62"/>
    </row>
    <row r="10" spans="2:10" s="61" customFormat="1" ht="15.75">
      <c r="B10" s="634" t="s">
        <v>482</v>
      </c>
      <c r="C10" s="634"/>
      <c r="D10" s="634"/>
      <c r="E10" s="634"/>
      <c r="F10" s="634"/>
      <c r="G10" s="634"/>
      <c r="H10" s="634"/>
      <c r="I10" s="634"/>
      <c r="J10" s="634"/>
    </row>
    <row r="11" s="61" customFormat="1" ht="15.75">
      <c r="F11" s="62"/>
    </row>
    <row r="12" spans="2:10" s="61" customFormat="1" ht="45" customHeight="1">
      <c r="B12" s="137" t="s">
        <v>298</v>
      </c>
      <c r="C12" s="137" t="s">
        <v>476</v>
      </c>
      <c r="D12" s="137" t="s">
        <v>483</v>
      </c>
      <c r="E12" s="536" t="s">
        <v>478</v>
      </c>
      <c r="F12" s="536"/>
      <c r="G12" s="536"/>
      <c r="H12" s="536" t="s">
        <v>473</v>
      </c>
      <c r="I12" s="536"/>
      <c r="J12" s="536"/>
    </row>
    <row r="13" spans="2:10" s="61" customFormat="1" ht="15.75">
      <c r="B13" s="132"/>
      <c r="C13" s="132"/>
      <c r="D13" s="131"/>
      <c r="E13" s="635"/>
      <c r="F13" s="635"/>
      <c r="G13" s="635"/>
      <c r="H13" s="539"/>
      <c r="I13" s="539"/>
      <c r="J13" s="539"/>
    </row>
    <row r="14" spans="2:10" s="61" customFormat="1" ht="15.75">
      <c r="B14" s="132"/>
      <c r="C14" s="132"/>
      <c r="D14" s="131"/>
      <c r="E14" s="635"/>
      <c r="F14" s="635"/>
      <c r="G14" s="635"/>
      <c r="H14" s="539"/>
      <c r="I14" s="539"/>
      <c r="J14" s="539"/>
    </row>
    <row r="15" spans="2:10" s="95" customFormat="1" ht="15.75">
      <c r="B15" s="134"/>
      <c r="C15" s="134" t="s">
        <v>181</v>
      </c>
      <c r="D15" s="135"/>
      <c r="E15" s="632"/>
      <c r="F15" s="632"/>
      <c r="G15" s="632"/>
      <c r="H15" s="633"/>
      <c r="I15" s="633"/>
      <c r="J15" s="633"/>
    </row>
    <row r="16" s="61" customFormat="1" ht="15.75">
      <c r="F16" s="62"/>
    </row>
    <row r="17" spans="2:6" s="138" customFormat="1" ht="15.75">
      <c r="B17" s="138" t="s">
        <v>474</v>
      </c>
      <c r="F17" s="139"/>
    </row>
    <row r="18" s="138" customFormat="1" ht="15.75">
      <c r="F18" s="139"/>
    </row>
    <row r="19" spans="1:10" s="61" customFormat="1" ht="15.75">
      <c r="A19" s="545" t="s">
        <v>296</v>
      </c>
      <c r="B19" s="580"/>
      <c r="C19" s="580"/>
      <c r="D19" s="580"/>
      <c r="E19" s="580"/>
      <c r="F19" s="580"/>
      <c r="G19" s="580"/>
      <c r="H19" s="580"/>
      <c r="I19" s="580"/>
      <c r="J19" s="580"/>
    </row>
    <row r="20" spans="1:10" s="64" customFormat="1" ht="13.5" customHeight="1">
      <c r="A20" s="63" t="s">
        <v>297</v>
      </c>
      <c r="B20" s="581" t="s">
        <v>298</v>
      </c>
      <c r="C20" s="581" t="s">
        <v>299</v>
      </c>
      <c r="D20" s="581" t="s">
        <v>300</v>
      </c>
      <c r="E20" s="547" t="s">
        <v>301</v>
      </c>
      <c r="F20" s="563"/>
      <c r="G20" s="563"/>
      <c r="H20" s="548"/>
      <c r="I20" s="581" t="s">
        <v>302</v>
      </c>
      <c r="J20" s="581" t="s">
        <v>303</v>
      </c>
    </row>
    <row r="21" spans="1:10" s="64" customFormat="1" ht="13.5">
      <c r="A21" s="63"/>
      <c r="B21" s="582"/>
      <c r="C21" s="582"/>
      <c r="D21" s="582"/>
      <c r="E21" s="581" t="s">
        <v>280</v>
      </c>
      <c r="F21" s="574" t="s">
        <v>41</v>
      </c>
      <c r="G21" s="575"/>
      <c r="H21" s="576"/>
      <c r="I21" s="582"/>
      <c r="J21" s="582"/>
    </row>
    <row r="22" spans="1:10" s="64" customFormat="1" ht="40.5">
      <c r="A22" s="63"/>
      <c r="B22" s="583"/>
      <c r="C22" s="583"/>
      <c r="D22" s="583"/>
      <c r="E22" s="583"/>
      <c r="F22" s="63" t="s">
        <v>304</v>
      </c>
      <c r="G22" s="63" t="s">
        <v>305</v>
      </c>
      <c r="H22" s="63" t="s">
        <v>306</v>
      </c>
      <c r="I22" s="583"/>
      <c r="J22" s="583"/>
    </row>
    <row r="23" spans="1:10" s="61" customFormat="1" ht="15.75">
      <c r="A23" s="65">
        <v>1</v>
      </c>
      <c r="B23" s="65"/>
      <c r="C23" s="65">
        <v>1</v>
      </c>
      <c r="D23" s="65">
        <v>2</v>
      </c>
      <c r="E23" s="65">
        <v>3</v>
      </c>
      <c r="F23" s="65">
        <v>4</v>
      </c>
      <c r="G23" s="65">
        <v>5</v>
      </c>
      <c r="H23" s="65">
        <v>6</v>
      </c>
      <c r="I23" s="65">
        <v>7</v>
      </c>
      <c r="J23" s="65" t="s">
        <v>307</v>
      </c>
    </row>
    <row r="24" spans="1:10" s="61" customFormat="1" ht="31.5" outlineLevel="1">
      <c r="A24" s="66"/>
      <c r="B24" s="67">
        <v>1</v>
      </c>
      <c r="C24" s="66" t="s">
        <v>308</v>
      </c>
      <c r="D24" s="68"/>
      <c r="E24" s="69">
        <f aca="true" t="shared" si="0" ref="E24:E29">F24+G24+H24</f>
        <v>0</v>
      </c>
      <c r="F24" s="70"/>
      <c r="G24" s="71"/>
      <c r="H24" s="72"/>
      <c r="I24" s="73">
        <v>12</v>
      </c>
      <c r="J24" s="74">
        <f aca="true" t="shared" si="1" ref="J24:J29">D24*E24*I24</f>
        <v>0</v>
      </c>
    </row>
    <row r="25" spans="1:10" s="61" customFormat="1" ht="15.75" outlineLevel="1">
      <c r="A25" s="66"/>
      <c r="B25" s="67">
        <v>2</v>
      </c>
      <c r="C25" s="75" t="s">
        <v>309</v>
      </c>
      <c r="D25" s="68"/>
      <c r="E25" s="69">
        <f t="shared" si="0"/>
        <v>0</v>
      </c>
      <c r="F25" s="70"/>
      <c r="G25" s="71"/>
      <c r="H25" s="72"/>
      <c r="I25" s="73">
        <v>12</v>
      </c>
      <c r="J25" s="74">
        <f t="shared" si="1"/>
        <v>0</v>
      </c>
    </row>
    <row r="26" spans="1:10" s="61" customFormat="1" ht="15.75" outlineLevel="1">
      <c r="A26" s="66"/>
      <c r="B26" s="67">
        <v>3</v>
      </c>
      <c r="C26" s="75" t="s">
        <v>310</v>
      </c>
      <c r="D26" s="68"/>
      <c r="E26" s="69">
        <f t="shared" si="0"/>
        <v>0</v>
      </c>
      <c r="F26" s="70"/>
      <c r="G26" s="71"/>
      <c r="H26" s="72"/>
      <c r="I26" s="73">
        <v>12</v>
      </c>
      <c r="J26" s="74">
        <f t="shared" si="1"/>
        <v>0</v>
      </c>
    </row>
    <row r="27" spans="1:10" s="61" customFormat="1" ht="15.75" outlineLevel="1">
      <c r="A27" s="66"/>
      <c r="B27" s="67">
        <v>4</v>
      </c>
      <c r="C27" s="75" t="s">
        <v>311</v>
      </c>
      <c r="D27" s="68"/>
      <c r="E27" s="69">
        <f t="shared" si="0"/>
        <v>0</v>
      </c>
      <c r="F27" s="70"/>
      <c r="G27" s="71"/>
      <c r="H27" s="72"/>
      <c r="I27" s="73">
        <v>12</v>
      </c>
      <c r="J27" s="74">
        <f t="shared" si="1"/>
        <v>0</v>
      </c>
    </row>
    <row r="28" spans="1:10" s="61" customFormat="1" ht="15.75" outlineLevel="1">
      <c r="A28" s="66"/>
      <c r="B28" s="67">
        <v>5</v>
      </c>
      <c r="C28" s="75" t="s">
        <v>312</v>
      </c>
      <c r="D28" s="68"/>
      <c r="E28" s="69">
        <f t="shared" si="0"/>
        <v>0</v>
      </c>
      <c r="F28" s="70"/>
      <c r="G28" s="71"/>
      <c r="H28" s="72"/>
      <c r="I28" s="73">
        <v>12</v>
      </c>
      <c r="J28" s="74">
        <f t="shared" si="1"/>
        <v>0</v>
      </c>
    </row>
    <row r="29" spans="1:10" s="61" customFormat="1" ht="15.75" outlineLevel="1">
      <c r="A29" s="66"/>
      <c r="B29" s="67">
        <v>6</v>
      </c>
      <c r="C29" s="75" t="s">
        <v>313</v>
      </c>
      <c r="D29" s="68"/>
      <c r="E29" s="69">
        <f t="shared" si="0"/>
        <v>0</v>
      </c>
      <c r="F29" s="70"/>
      <c r="G29" s="71"/>
      <c r="H29" s="72"/>
      <c r="I29" s="73">
        <v>12</v>
      </c>
      <c r="J29" s="74">
        <f t="shared" si="1"/>
        <v>0</v>
      </c>
    </row>
    <row r="30" spans="1:10" s="61" customFormat="1" ht="15.75" outlineLevel="1">
      <c r="A30" s="553" t="s">
        <v>314</v>
      </c>
      <c r="B30" s="534"/>
      <c r="C30" s="534"/>
      <c r="D30" s="534"/>
      <c r="E30" s="534"/>
      <c r="F30" s="534"/>
      <c r="G30" s="534"/>
      <c r="H30" s="534"/>
      <c r="I30" s="535"/>
      <c r="J30" s="76">
        <f>SUM(J24:J29)</f>
        <v>0</v>
      </c>
    </row>
    <row r="31" spans="1:10" s="61" customFormat="1" ht="23.25" customHeight="1">
      <c r="A31" s="544" t="s">
        <v>506</v>
      </c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33" customHeight="1">
      <c r="A32" s="77"/>
      <c r="B32" s="78" t="s">
        <v>298</v>
      </c>
      <c r="C32" s="63" t="s">
        <v>336</v>
      </c>
      <c r="D32" s="547" t="s">
        <v>361</v>
      </c>
      <c r="E32" s="548"/>
      <c r="F32" s="547" t="s">
        <v>362</v>
      </c>
      <c r="G32" s="548"/>
      <c r="H32" s="547" t="s">
        <v>363</v>
      </c>
      <c r="I32" s="548"/>
      <c r="J32" s="63" t="s">
        <v>341</v>
      </c>
    </row>
    <row r="33" spans="1:10" ht="13.5">
      <c r="A33" s="77"/>
      <c r="B33" s="80">
        <v>1</v>
      </c>
      <c r="C33" s="80">
        <v>2</v>
      </c>
      <c r="D33" s="542">
        <v>3</v>
      </c>
      <c r="E33" s="543"/>
      <c r="F33" s="542">
        <v>4</v>
      </c>
      <c r="G33" s="543"/>
      <c r="H33" s="542">
        <v>5</v>
      </c>
      <c r="I33" s="543"/>
      <c r="J33" s="80" t="s">
        <v>364</v>
      </c>
    </row>
    <row r="34" spans="1:10" s="61" customFormat="1" ht="15.75" outlineLevel="1">
      <c r="A34" s="66"/>
      <c r="B34" s="67">
        <v>1</v>
      </c>
      <c r="C34" s="75"/>
      <c r="D34" s="528"/>
      <c r="E34" s="529"/>
      <c r="F34" s="530"/>
      <c r="G34" s="531"/>
      <c r="H34" s="532">
        <v>11</v>
      </c>
      <c r="I34" s="533"/>
      <c r="J34" s="82">
        <f>D34*F34*H34</f>
        <v>0</v>
      </c>
    </row>
    <row r="35" spans="1:10" s="61" customFormat="1" ht="15.75" outlineLevel="1">
      <c r="A35" s="66"/>
      <c r="B35" s="67"/>
      <c r="C35" s="75"/>
      <c r="D35" s="528"/>
      <c r="E35" s="529"/>
      <c r="F35" s="530"/>
      <c r="G35" s="531"/>
      <c r="H35" s="532"/>
      <c r="I35" s="533"/>
      <c r="J35" s="82"/>
    </row>
    <row r="36" spans="1:10" s="61" customFormat="1" ht="15.75" outlineLevel="1">
      <c r="A36" s="83" t="s">
        <v>314</v>
      </c>
      <c r="B36" s="84"/>
      <c r="C36" s="534" t="s">
        <v>314</v>
      </c>
      <c r="D36" s="534"/>
      <c r="E36" s="534"/>
      <c r="F36" s="534"/>
      <c r="G36" s="534"/>
      <c r="H36" s="534"/>
      <c r="I36" s="535"/>
      <c r="J36" s="76">
        <f>J34</f>
        <v>0</v>
      </c>
    </row>
    <row r="37" spans="1:10" s="61" customFormat="1" ht="33" customHeight="1">
      <c r="A37" s="544" t="s">
        <v>507</v>
      </c>
      <c r="B37" s="545"/>
      <c r="C37" s="545"/>
      <c r="D37" s="545"/>
      <c r="E37" s="545"/>
      <c r="F37" s="545"/>
      <c r="G37" s="545"/>
      <c r="H37" s="545"/>
      <c r="I37" s="545"/>
      <c r="J37" s="545"/>
    </row>
    <row r="38" spans="1:10" ht="54">
      <c r="A38" s="77"/>
      <c r="B38" s="85" t="s">
        <v>298</v>
      </c>
      <c r="C38" s="547" t="s">
        <v>315</v>
      </c>
      <c r="D38" s="563"/>
      <c r="E38" s="563"/>
      <c r="F38" s="548"/>
      <c r="G38" s="86" t="s">
        <v>316</v>
      </c>
      <c r="H38" s="547" t="s">
        <v>317</v>
      </c>
      <c r="I38" s="548"/>
      <c r="J38" s="63" t="s">
        <v>318</v>
      </c>
    </row>
    <row r="39" spans="1:10" ht="12.75">
      <c r="A39" s="87"/>
      <c r="B39" s="88">
        <v>1</v>
      </c>
      <c r="C39" s="542">
        <v>2</v>
      </c>
      <c r="D39" s="557"/>
      <c r="E39" s="557"/>
      <c r="F39" s="543"/>
      <c r="G39" s="89">
        <v>3</v>
      </c>
      <c r="H39" s="542">
        <v>4</v>
      </c>
      <c r="I39" s="543"/>
      <c r="J39" s="80" t="s">
        <v>319</v>
      </c>
    </row>
    <row r="40" spans="1:10" s="95" customFormat="1" ht="15" customHeight="1" outlineLevel="1">
      <c r="A40" s="90"/>
      <c r="B40" s="91">
        <v>1</v>
      </c>
      <c r="C40" s="558" t="s">
        <v>320</v>
      </c>
      <c r="D40" s="559"/>
      <c r="E40" s="559"/>
      <c r="F40" s="560"/>
      <c r="G40" s="92" t="s">
        <v>321</v>
      </c>
      <c r="H40" s="570" t="s">
        <v>321</v>
      </c>
      <c r="I40" s="571"/>
      <c r="J40" s="94">
        <f>J41+J42</f>
        <v>0</v>
      </c>
    </row>
    <row r="41" spans="1:10" s="61" customFormat="1" ht="30" customHeight="1" outlineLevel="1">
      <c r="A41" s="66"/>
      <c r="B41" s="67" t="s">
        <v>322</v>
      </c>
      <c r="C41" s="549" t="s">
        <v>323</v>
      </c>
      <c r="D41" s="567"/>
      <c r="E41" s="567"/>
      <c r="F41" s="550"/>
      <c r="G41" s="96"/>
      <c r="H41" s="568">
        <v>22</v>
      </c>
      <c r="I41" s="569"/>
      <c r="J41" s="74">
        <f>D41*G41/100</f>
        <v>0</v>
      </c>
    </row>
    <row r="42" spans="1:10" s="61" customFormat="1" ht="15.75" outlineLevel="1">
      <c r="A42" s="66"/>
      <c r="B42" s="67" t="s">
        <v>324</v>
      </c>
      <c r="C42" s="549" t="s">
        <v>325</v>
      </c>
      <c r="D42" s="567"/>
      <c r="E42" s="567"/>
      <c r="F42" s="550"/>
      <c r="G42" s="96"/>
      <c r="H42" s="568">
        <v>10</v>
      </c>
      <c r="I42" s="569"/>
      <c r="J42" s="74">
        <f>D42*G42/100</f>
        <v>0</v>
      </c>
    </row>
    <row r="43" spans="1:10" s="95" customFormat="1" ht="15" customHeight="1" outlineLevel="1">
      <c r="A43" s="90"/>
      <c r="B43" s="91">
        <v>2</v>
      </c>
      <c r="C43" s="558" t="s">
        <v>326</v>
      </c>
      <c r="D43" s="559"/>
      <c r="E43" s="559"/>
      <c r="F43" s="560"/>
      <c r="G43" s="92" t="s">
        <v>321</v>
      </c>
      <c r="H43" s="570" t="s">
        <v>321</v>
      </c>
      <c r="I43" s="571"/>
      <c r="J43" s="94">
        <f>J44+J45+J46+J47</f>
        <v>0</v>
      </c>
    </row>
    <row r="44" spans="1:10" s="61" customFormat="1" ht="48" customHeight="1" outlineLevel="1">
      <c r="A44" s="66"/>
      <c r="B44" s="67" t="s">
        <v>327</v>
      </c>
      <c r="C44" s="549" t="s">
        <v>328</v>
      </c>
      <c r="D44" s="567"/>
      <c r="E44" s="567"/>
      <c r="F44" s="550"/>
      <c r="G44" s="96"/>
      <c r="H44" s="568">
        <v>2.9</v>
      </c>
      <c r="I44" s="569"/>
      <c r="J44" s="74">
        <f>D44*G44/100</f>
        <v>0</v>
      </c>
    </row>
    <row r="45" spans="1:10" s="61" customFormat="1" ht="15" customHeight="1" outlineLevel="1">
      <c r="A45" s="66"/>
      <c r="B45" s="67" t="s">
        <v>329</v>
      </c>
      <c r="C45" s="549" t="s">
        <v>330</v>
      </c>
      <c r="D45" s="567"/>
      <c r="E45" s="567"/>
      <c r="F45" s="550"/>
      <c r="G45" s="96"/>
      <c r="H45" s="568">
        <v>0</v>
      </c>
      <c r="I45" s="569"/>
      <c r="J45" s="74">
        <f>D45*G45/100</f>
        <v>0</v>
      </c>
    </row>
    <row r="46" spans="1:10" s="61" customFormat="1" ht="15" customHeight="1" outlineLevel="1">
      <c r="A46" s="66"/>
      <c r="B46" s="67" t="s">
        <v>331</v>
      </c>
      <c r="C46" s="549" t="s">
        <v>332</v>
      </c>
      <c r="D46" s="567"/>
      <c r="E46" s="567"/>
      <c r="F46" s="550"/>
      <c r="G46" s="96"/>
      <c r="H46" s="568">
        <v>0.2</v>
      </c>
      <c r="I46" s="569"/>
      <c r="J46" s="74">
        <f>D46*G46/100</f>
        <v>0</v>
      </c>
    </row>
    <row r="47" spans="1:10" s="61" customFormat="1" ht="15" customHeight="1" outlineLevel="1">
      <c r="A47" s="66"/>
      <c r="B47" s="67" t="s">
        <v>333</v>
      </c>
      <c r="C47" s="549" t="s">
        <v>334</v>
      </c>
      <c r="D47" s="567"/>
      <c r="E47" s="567"/>
      <c r="F47" s="550"/>
      <c r="G47" s="96"/>
      <c r="H47" s="568"/>
      <c r="I47" s="569"/>
      <c r="J47" s="74">
        <f>D47*H47/100</f>
        <v>0</v>
      </c>
    </row>
    <row r="48" spans="1:10" s="95" customFormat="1" ht="30" customHeight="1" outlineLevel="1">
      <c r="A48" s="90"/>
      <c r="B48" s="91">
        <v>3</v>
      </c>
      <c r="C48" s="558" t="s">
        <v>335</v>
      </c>
      <c r="D48" s="559"/>
      <c r="E48" s="559"/>
      <c r="F48" s="560"/>
      <c r="G48" s="93"/>
      <c r="H48" s="561">
        <v>5.1</v>
      </c>
      <c r="I48" s="562"/>
      <c r="J48" s="94">
        <f>D48*G48/100</f>
        <v>0</v>
      </c>
    </row>
    <row r="49" spans="1:10" s="61" customFormat="1" ht="15.75" outlineLevel="1">
      <c r="A49" s="553" t="s">
        <v>314</v>
      </c>
      <c r="B49" s="534"/>
      <c r="C49" s="534"/>
      <c r="D49" s="534"/>
      <c r="E49" s="534"/>
      <c r="F49" s="534"/>
      <c r="G49" s="534"/>
      <c r="H49" s="534"/>
      <c r="I49" s="535"/>
      <c r="J49" s="76">
        <f>J40+J43+J48</f>
        <v>0</v>
      </c>
    </row>
    <row r="50" spans="1:10" s="61" customFormat="1" ht="24" customHeight="1">
      <c r="A50" s="544" t="s">
        <v>465</v>
      </c>
      <c r="B50" s="545"/>
      <c r="C50" s="545"/>
      <c r="D50" s="545"/>
      <c r="E50" s="545"/>
      <c r="F50" s="545"/>
      <c r="G50" s="545"/>
      <c r="H50" s="545"/>
      <c r="I50" s="545"/>
      <c r="J50" s="545"/>
    </row>
    <row r="51" spans="1:10" ht="27">
      <c r="A51" s="77"/>
      <c r="B51" s="97" t="s">
        <v>298</v>
      </c>
      <c r="C51" s="63" t="s">
        <v>336</v>
      </c>
      <c r="D51" s="554" t="s">
        <v>337</v>
      </c>
      <c r="E51" s="554"/>
      <c r="F51" s="63" t="s">
        <v>338</v>
      </c>
      <c r="G51" s="63" t="s">
        <v>339</v>
      </c>
      <c r="H51" s="554" t="s">
        <v>340</v>
      </c>
      <c r="I51" s="554"/>
      <c r="J51" s="63" t="s">
        <v>341</v>
      </c>
    </row>
    <row r="52" spans="1:10" s="99" customFormat="1" ht="12.75">
      <c r="A52" s="98"/>
      <c r="B52" s="80">
        <v>1</v>
      </c>
      <c r="C52" s="80">
        <v>2</v>
      </c>
      <c r="D52" s="542">
        <v>3</v>
      </c>
      <c r="E52" s="543"/>
      <c r="F52" s="80">
        <v>4</v>
      </c>
      <c r="G52" s="80">
        <v>5</v>
      </c>
      <c r="H52" s="542">
        <v>6</v>
      </c>
      <c r="I52" s="543"/>
      <c r="J52" s="80" t="s">
        <v>342</v>
      </c>
    </row>
    <row r="53" spans="1:10" s="61" customFormat="1" ht="15.75" outlineLevel="1">
      <c r="A53" s="66"/>
      <c r="B53" s="67">
        <v>1</v>
      </c>
      <c r="C53" s="66" t="s">
        <v>366</v>
      </c>
      <c r="D53" s="75" t="s">
        <v>344</v>
      </c>
      <c r="E53" s="100"/>
      <c r="F53" s="81"/>
      <c r="G53" s="101"/>
      <c r="H53" s="528">
        <v>12</v>
      </c>
      <c r="I53" s="529"/>
      <c r="J53" s="74">
        <f aca="true" t="shared" si="2" ref="J53:J58">F53*G53*H53</f>
        <v>0</v>
      </c>
    </row>
    <row r="54" spans="1:10" s="61" customFormat="1" ht="30" customHeight="1" outlineLevel="1">
      <c r="A54" s="66"/>
      <c r="B54" s="67">
        <v>2</v>
      </c>
      <c r="C54" s="66" t="s">
        <v>367</v>
      </c>
      <c r="D54" s="620" t="s">
        <v>368</v>
      </c>
      <c r="E54" s="621"/>
      <c r="F54" s="81"/>
      <c r="G54" s="101"/>
      <c r="H54" s="528">
        <v>12</v>
      </c>
      <c r="I54" s="529"/>
      <c r="J54" s="74">
        <f t="shared" si="2"/>
        <v>0</v>
      </c>
    </row>
    <row r="55" spans="1:10" s="61" customFormat="1" ht="15.75" outlineLevel="1">
      <c r="A55" s="114"/>
      <c r="B55" s="102">
        <v>3</v>
      </c>
      <c r="C55" s="66" t="s">
        <v>369</v>
      </c>
      <c r="D55" s="75" t="s">
        <v>370</v>
      </c>
      <c r="E55" s="100"/>
      <c r="F55" s="81"/>
      <c r="G55" s="101"/>
      <c r="H55" s="528">
        <v>12</v>
      </c>
      <c r="I55" s="529"/>
      <c r="J55" s="74">
        <f t="shared" si="2"/>
        <v>0</v>
      </c>
    </row>
    <row r="56" spans="1:10" s="61" customFormat="1" ht="15.75" outlineLevel="1">
      <c r="A56" s="114"/>
      <c r="B56" s="102">
        <v>4</v>
      </c>
      <c r="C56" s="66" t="s">
        <v>371</v>
      </c>
      <c r="D56" s="75" t="s">
        <v>370</v>
      </c>
      <c r="E56" s="100"/>
      <c r="F56" s="81"/>
      <c r="G56" s="101"/>
      <c r="H56" s="528">
        <v>12</v>
      </c>
      <c r="I56" s="529"/>
      <c r="J56" s="74">
        <f t="shared" si="2"/>
        <v>0</v>
      </c>
    </row>
    <row r="57" spans="1:10" s="61" customFormat="1" ht="15.75" outlineLevel="1">
      <c r="A57" s="114"/>
      <c r="B57" s="102">
        <v>5</v>
      </c>
      <c r="C57" s="66" t="s">
        <v>343</v>
      </c>
      <c r="D57" s="75" t="s">
        <v>372</v>
      </c>
      <c r="E57" s="100"/>
      <c r="F57" s="81"/>
      <c r="G57" s="101"/>
      <c r="H57" s="528">
        <v>12</v>
      </c>
      <c r="I57" s="529"/>
      <c r="J57" s="74">
        <f t="shared" si="2"/>
        <v>0</v>
      </c>
    </row>
    <row r="58" spans="1:10" s="61" customFormat="1" ht="15.75" outlineLevel="1">
      <c r="A58" s="114"/>
      <c r="B58" s="102">
        <v>6</v>
      </c>
      <c r="C58" s="66" t="s">
        <v>373</v>
      </c>
      <c r="D58" s="588" t="s">
        <v>374</v>
      </c>
      <c r="E58" s="589"/>
      <c r="F58" s="81"/>
      <c r="G58" s="101"/>
      <c r="H58" s="528">
        <v>12</v>
      </c>
      <c r="I58" s="529"/>
      <c r="J58" s="74">
        <f t="shared" si="2"/>
        <v>0</v>
      </c>
    </row>
    <row r="59" spans="1:10" s="61" customFormat="1" ht="15.75" outlineLevel="1">
      <c r="A59" s="553" t="s">
        <v>314</v>
      </c>
      <c r="B59" s="534"/>
      <c r="C59" s="534"/>
      <c r="D59" s="534"/>
      <c r="E59" s="534"/>
      <c r="F59" s="534"/>
      <c r="G59" s="534"/>
      <c r="H59" s="534"/>
      <c r="I59" s="535"/>
      <c r="J59" s="103">
        <f>SUM(J53:J58)</f>
        <v>0</v>
      </c>
    </row>
    <row r="60" spans="1:10" s="61" customFormat="1" ht="21.75" customHeight="1">
      <c r="A60" s="544" t="s">
        <v>466</v>
      </c>
      <c r="B60" s="545"/>
      <c r="C60" s="545"/>
      <c r="D60" s="545"/>
      <c r="E60" s="545"/>
      <c r="F60" s="545"/>
      <c r="G60" s="545"/>
      <c r="H60" s="545"/>
      <c r="I60" s="545"/>
      <c r="J60" s="545"/>
    </row>
    <row r="61" spans="1:10" s="61" customFormat="1" ht="31.5" outlineLevel="1">
      <c r="A61" s="66"/>
      <c r="B61" s="67">
        <v>1</v>
      </c>
      <c r="C61" s="66" t="s">
        <v>376</v>
      </c>
      <c r="D61" s="588" t="s">
        <v>377</v>
      </c>
      <c r="E61" s="589"/>
      <c r="F61" s="68"/>
      <c r="G61" s="104"/>
      <c r="H61" s="551">
        <v>12</v>
      </c>
      <c r="I61" s="552"/>
      <c r="J61" s="74">
        <f>F61*G61*H61</f>
        <v>0</v>
      </c>
    </row>
    <row r="62" spans="1:10" s="61" customFormat="1" ht="15.75" outlineLevel="1">
      <c r="A62" s="553" t="s">
        <v>314</v>
      </c>
      <c r="B62" s="534"/>
      <c r="C62" s="534"/>
      <c r="D62" s="534"/>
      <c r="E62" s="534"/>
      <c r="F62" s="534"/>
      <c r="G62" s="534"/>
      <c r="H62" s="534"/>
      <c r="I62" s="535"/>
      <c r="J62" s="76">
        <f>SUM(J61:J61)</f>
        <v>0</v>
      </c>
    </row>
    <row r="63" spans="1:10" s="61" customFormat="1" ht="22.5" customHeight="1">
      <c r="A63" s="544" t="s">
        <v>467</v>
      </c>
      <c r="B63" s="545"/>
      <c r="C63" s="545"/>
      <c r="D63" s="545"/>
      <c r="E63" s="545"/>
      <c r="F63" s="545"/>
      <c r="G63" s="545"/>
      <c r="H63" s="545"/>
      <c r="I63" s="545"/>
      <c r="J63" s="545"/>
    </row>
    <row r="64" spans="1:10" s="61" customFormat="1" ht="15.75" outlineLevel="1">
      <c r="A64" s="66"/>
      <c r="B64" s="67">
        <v>1</v>
      </c>
      <c r="C64" s="75" t="s">
        <v>379</v>
      </c>
      <c r="D64" s="588" t="s">
        <v>380</v>
      </c>
      <c r="E64" s="589"/>
      <c r="F64" s="69"/>
      <c r="G64" s="101"/>
      <c r="H64" s="528">
        <v>12</v>
      </c>
      <c r="I64" s="529"/>
      <c r="J64" s="74">
        <f>F64*G64*H64</f>
        <v>0</v>
      </c>
    </row>
    <row r="65" spans="1:10" s="61" customFormat="1" ht="15.75" outlineLevel="1">
      <c r="A65" s="66"/>
      <c r="B65" s="67">
        <v>2</v>
      </c>
      <c r="C65" s="75" t="s">
        <v>381</v>
      </c>
      <c r="D65" s="588" t="s">
        <v>382</v>
      </c>
      <c r="E65" s="589"/>
      <c r="F65" s="69"/>
      <c r="G65" s="101"/>
      <c r="H65" s="528">
        <v>12</v>
      </c>
      <c r="I65" s="529"/>
      <c r="J65" s="74">
        <f>F65*G65*H65</f>
        <v>0</v>
      </c>
    </row>
    <row r="66" spans="1:10" s="61" customFormat="1" ht="15.75" outlineLevel="1">
      <c r="A66" s="66"/>
      <c r="B66" s="67">
        <v>3</v>
      </c>
      <c r="C66" s="75" t="s">
        <v>383</v>
      </c>
      <c r="D66" s="588" t="s">
        <v>384</v>
      </c>
      <c r="E66" s="589"/>
      <c r="F66" s="69"/>
      <c r="G66" s="101"/>
      <c r="H66" s="528">
        <v>12</v>
      </c>
      <c r="I66" s="529"/>
      <c r="J66" s="74">
        <f>F66*G66*H66</f>
        <v>0</v>
      </c>
    </row>
    <row r="67" spans="1:10" s="61" customFormat="1" ht="15.75" outlineLevel="1">
      <c r="A67" s="66"/>
      <c r="B67" s="67">
        <v>4</v>
      </c>
      <c r="C67" s="75" t="s">
        <v>385</v>
      </c>
      <c r="D67" s="588" t="s">
        <v>384</v>
      </c>
      <c r="E67" s="589"/>
      <c r="F67" s="69"/>
      <c r="G67" s="101"/>
      <c r="H67" s="528">
        <v>12</v>
      </c>
      <c r="I67" s="529"/>
      <c r="J67" s="74">
        <f>F67*G67*H67</f>
        <v>0</v>
      </c>
    </row>
    <row r="68" spans="1:10" s="61" customFormat="1" ht="15.75" outlineLevel="1">
      <c r="A68" s="66"/>
      <c r="B68" s="67">
        <v>5</v>
      </c>
      <c r="C68" s="75" t="s">
        <v>386</v>
      </c>
      <c r="D68" s="588" t="s">
        <v>384</v>
      </c>
      <c r="E68" s="589"/>
      <c r="F68" s="69"/>
      <c r="G68" s="101"/>
      <c r="H68" s="528">
        <v>12</v>
      </c>
      <c r="I68" s="529"/>
      <c r="J68" s="74">
        <f>F68*G68*H68</f>
        <v>0</v>
      </c>
    </row>
    <row r="69" spans="1:10" s="61" customFormat="1" ht="15.75" outlineLevel="1">
      <c r="A69" s="553" t="s">
        <v>314</v>
      </c>
      <c r="B69" s="534"/>
      <c r="C69" s="534"/>
      <c r="D69" s="534"/>
      <c r="E69" s="534"/>
      <c r="F69" s="534"/>
      <c r="G69" s="534"/>
      <c r="H69" s="534"/>
      <c r="I69" s="535"/>
      <c r="J69" s="76">
        <f>SUM(J64:J68)</f>
        <v>0</v>
      </c>
    </row>
    <row r="70" spans="1:10" s="61" customFormat="1" ht="27.75" customHeight="1">
      <c r="A70" s="544" t="s">
        <v>508</v>
      </c>
      <c r="B70" s="545"/>
      <c r="C70" s="545"/>
      <c r="D70" s="545"/>
      <c r="E70" s="545"/>
      <c r="F70" s="545"/>
      <c r="G70" s="545"/>
      <c r="H70" s="545"/>
      <c r="I70" s="545"/>
      <c r="J70" s="545"/>
    </row>
    <row r="71" spans="1:10" ht="27">
      <c r="A71" s="77"/>
      <c r="B71" s="97" t="s">
        <v>298</v>
      </c>
      <c r="C71" s="63" t="s">
        <v>336</v>
      </c>
      <c r="D71" s="554" t="s">
        <v>337</v>
      </c>
      <c r="E71" s="554"/>
      <c r="F71" s="63" t="s">
        <v>338</v>
      </c>
      <c r="G71" s="63" t="s">
        <v>339</v>
      </c>
      <c r="H71" s="554" t="s">
        <v>340</v>
      </c>
      <c r="I71" s="554"/>
      <c r="J71" s="63" t="s">
        <v>341</v>
      </c>
    </row>
    <row r="72" spans="1:10" s="99" customFormat="1" ht="12.75">
      <c r="A72" s="98"/>
      <c r="B72" s="80">
        <v>1</v>
      </c>
      <c r="C72" s="80">
        <v>2</v>
      </c>
      <c r="D72" s="542">
        <v>3</v>
      </c>
      <c r="E72" s="543"/>
      <c r="F72" s="80">
        <v>4</v>
      </c>
      <c r="G72" s="80">
        <v>5</v>
      </c>
      <c r="H72" s="542">
        <v>6</v>
      </c>
      <c r="I72" s="543"/>
      <c r="J72" s="80" t="s">
        <v>342</v>
      </c>
    </row>
    <row r="73" spans="1:10" s="95" customFormat="1" ht="31.5" outlineLevel="2">
      <c r="A73" s="90"/>
      <c r="B73" s="91" t="s">
        <v>387</v>
      </c>
      <c r="C73" s="90" t="s">
        <v>388</v>
      </c>
      <c r="D73" s="616" t="s">
        <v>321</v>
      </c>
      <c r="E73" s="617"/>
      <c r="F73" s="106" t="s">
        <v>321</v>
      </c>
      <c r="G73" s="106" t="s">
        <v>321</v>
      </c>
      <c r="H73" s="618" t="s">
        <v>321</v>
      </c>
      <c r="I73" s="619"/>
      <c r="J73" s="94"/>
    </row>
    <row r="74" spans="1:10" s="61" customFormat="1" ht="15.75" outlineLevel="2">
      <c r="A74" s="66"/>
      <c r="B74" s="107" t="s">
        <v>322</v>
      </c>
      <c r="C74" s="66"/>
      <c r="D74" s="549"/>
      <c r="E74" s="550"/>
      <c r="F74" s="105"/>
      <c r="G74" s="101"/>
      <c r="H74" s="551"/>
      <c r="I74" s="552"/>
      <c r="J74" s="74">
        <f aca="true" t="shared" si="3" ref="J74:J79">F74*G74*H74</f>
        <v>0</v>
      </c>
    </row>
    <row r="75" spans="1:10" s="61" customFormat="1" ht="15.75" outlineLevel="2">
      <c r="A75" s="66"/>
      <c r="B75" s="67" t="s">
        <v>324</v>
      </c>
      <c r="C75" s="66"/>
      <c r="D75" s="549"/>
      <c r="E75" s="550"/>
      <c r="F75" s="105"/>
      <c r="G75" s="101"/>
      <c r="H75" s="551"/>
      <c r="I75" s="552"/>
      <c r="J75" s="74">
        <f t="shared" si="3"/>
        <v>0</v>
      </c>
    </row>
    <row r="76" spans="1:10" s="61" customFormat="1" ht="15.75" outlineLevel="2">
      <c r="A76" s="66"/>
      <c r="B76" s="107" t="s">
        <v>393</v>
      </c>
      <c r="C76" s="66"/>
      <c r="D76" s="549"/>
      <c r="E76" s="550"/>
      <c r="F76" s="105"/>
      <c r="G76" s="101"/>
      <c r="H76" s="551"/>
      <c r="I76" s="552"/>
      <c r="J76" s="74">
        <f>F76*G76*H76</f>
        <v>0</v>
      </c>
    </row>
    <row r="77" spans="1:10" s="61" customFormat="1" ht="15.75" outlineLevel="2">
      <c r="A77" s="66"/>
      <c r="B77" s="67" t="s">
        <v>395</v>
      </c>
      <c r="C77" s="66"/>
      <c r="D77" s="549"/>
      <c r="E77" s="550"/>
      <c r="F77" s="105"/>
      <c r="G77" s="101"/>
      <c r="H77" s="551"/>
      <c r="I77" s="552"/>
      <c r="J77" s="74">
        <f t="shared" si="3"/>
        <v>0</v>
      </c>
    </row>
    <row r="78" spans="1:10" s="61" customFormat="1" ht="15.75" outlineLevel="2">
      <c r="A78" s="66"/>
      <c r="B78" s="67" t="s">
        <v>397</v>
      </c>
      <c r="C78" s="66"/>
      <c r="D78" s="549"/>
      <c r="E78" s="550"/>
      <c r="F78" s="105"/>
      <c r="G78" s="101"/>
      <c r="H78" s="551"/>
      <c r="I78" s="552"/>
      <c r="J78" s="74"/>
    </row>
    <row r="79" spans="1:10" s="61" customFormat="1" ht="15.75" outlineLevel="2">
      <c r="A79" s="66"/>
      <c r="B79" s="67" t="s">
        <v>412</v>
      </c>
      <c r="C79" s="66"/>
      <c r="D79" s="549"/>
      <c r="E79" s="550"/>
      <c r="F79" s="105"/>
      <c r="G79" s="101"/>
      <c r="H79" s="551"/>
      <c r="I79" s="552"/>
      <c r="J79" s="74">
        <f t="shared" si="3"/>
        <v>0</v>
      </c>
    </row>
    <row r="80" spans="1:10" s="95" customFormat="1" ht="31.5" outlineLevel="2">
      <c r="A80" s="90"/>
      <c r="B80" s="91" t="s">
        <v>415</v>
      </c>
      <c r="C80" s="90" t="s">
        <v>416</v>
      </c>
      <c r="D80" s="616" t="s">
        <v>321</v>
      </c>
      <c r="E80" s="617"/>
      <c r="F80" s="106" t="s">
        <v>321</v>
      </c>
      <c r="G80" s="106" t="s">
        <v>321</v>
      </c>
      <c r="H80" s="618" t="s">
        <v>321</v>
      </c>
      <c r="I80" s="619"/>
      <c r="J80" s="94"/>
    </row>
    <row r="81" spans="1:10" s="61" customFormat="1" ht="15.75" outlineLevel="2">
      <c r="A81" s="66"/>
      <c r="B81" s="67" t="s">
        <v>327</v>
      </c>
      <c r="C81" s="66"/>
      <c r="D81" s="549"/>
      <c r="E81" s="550"/>
      <c r="F81" s="105"/>
      <c r="G81" s="101"/>
      <c r="H81" s="551"/>
      <c r="I81" s="552"/>
      <c r="J81" s="74">
        <f aca="true" t="shared" si="4" ref="J81:J86">G81*H81*I81</f>
        <v>0</v>
      </c>
    </row>
    <row r="82" spans="1:10" s="61" customFormat="1" ht="15.75" outlineLevel="2">
      <c r="A82" s="66"/>
      <c r="B82" s="67" t="s">
        <v>329</v>
      </c>
      <c r="C82" s="66"/>
      <c r="D82" s="549"/>
      <c r="E82" s="550"/>
      <c r="F82" s="105"/>
      <c r="G82" s="101"/>
      <c r="H82" s="551"/>
      <c r="I82" s="552"/>
      <c r="J82" s="74">
        <f t="shared" si="4"/>
        <v>0</v>
      </c>
    </row>
    <row r="83" spans="1:10" s="61" customFormat="1" ht="15.75" outlineLevel="2">
      <c r="A83" s="66"/>
      <c r="B83" s="67" t="s">
        <v>331</v>
      </c>
      <c r="C83" s="66"/>
      <c r="D83" s="549"/>
      <c r="E83" s="550"/>
      <c r="F83" s="105"/>
      <c r="G83" s="101"/>
      <c r="H83" s="551"/>
      <c r="I83" s="552"/>
      <c r="J83" s="74">
        <f t="shared" si="4"/>
        <v>0</v>
      </c>
    </row>
    <row r="84" spans="1:10" s="61" customFormat="1" ht="15.75" outlineLevel="2">
      <c r="A84" s="66"/>
      <c r="B84" s="67" t="s">
        <v>333</v>
      </c>
      <c r="C84" s="66"/>
      <c r="D84" s="549"/>
      <c r="E84" s="550"/>
      <c r="F84" s="105"/>
      <c r="G84" s="101"/>
      <c r="H84" s="551"/>
      <c r="I84" s="552"/>
      <c r="J84" s="74">
        <f t="shared" si="4"/>
        <v>0</v>
      </c>
    </row>
    <row r="85" spans="1:10" s="61" customFormat="1" ht="15.75" outlineLevel="2">
      <c r="A85" s="66"/>
      <c r="B85" s="67" t="s">
        <v>423</v>
      </c>
      <c r="C85" s="66"/>
      <c r="D85" s="549"/>
      <c r="E85" s="550"/>
      <c r="F85" s="105"/>
      <c r="G85" s="101"/>
      <c r="H85" s="551"/>
      <c r="I85" s="552"/>
      <c r="J85" s="74">
        <f t="shared" si="4"/>
        <v>0</v>
      </c>
    </row>
    <row r="86" spans="1:10" s="61" customFormat="1" ht="15.75" outlineLevel="2">
      <c r="A86" s="66"/>
      <c r="B86" s="67" t="s">
        <v>425</v>
      </c>
      <c r="C86" s="66"/>
      <c r="D86" s="549"/>
      <c r="E86" s="550"/>
      <c r="F86" s="105"/>
      <c r="G86" s="101"/>
      <c r="H86" s="551"/>
      <c r="I86" s="552"/>
      <c r="J86" s="74">
        <f t="shared" si="4"/>
        <v>0</v>
      </c>
    </row>
    <row r="87" spans="1:10" s="61" customFormat="1" ht="15.75" outlineLevel="2">
      <c r="A87" s="553" t="s">
        <v>314</v>
      </c>
      <c r="B87" s="534"/>
      <c r="C87" s="534"/>
      <c r="D87" s="534"/>
      <c r="E87" s="534"/>
      <c r="F87" s="534"/>
      <c r="G87" s="534"/>
      <c r="H87" s="534"/>
      <c r="I87" s="535"/>
      <c r="J87" s="103">
        <f>SUM(J74:J86)</f>
        <v>0</v>
      </c>
    </row>
    <row r="88" spans="1:10" s="61" customFormat="1" ht="24" customHeight="1">
      <c r="A88" s="544" t="s">
        <v>509</v>
      </c>
      <c r="B88" s="545"/>
      <c r="C88" s="545"/>
      <c r="D88" s="545"/>
      <c r="E88" s="545"/>
      <c r="F88" s="545"/>
      <c r="G88" s="545"/>
      <c r="H88" s="545"/>
      <c r="I88" s="545"/>
      <c r="J88" s="545"/>
    </row>
    <row r="89" spans="1:10" ht="27">
      <c r="A89" s="77"/>
      <c r="B89" s="97" t="s">
        <v>298</v>
      </c>
      <c r="C89" s="63" t="s">
        <v>336</v>
      </c>
      <c r="D89" s="554" t="s">
        <v>337</v>
      </c>
      <c r="E89" s="554"/>
      <c r="F89" s="63" t="s">
        <v>338</v>
      </c>
      <c r="G89" s="63" t="s">
        <v>339</v>
      </c>
      <c r="H89" s="554" t="s">
        <v>340</v>
      </c>
      <c r="I89" s="554"/>
      <c r="J89" s="63" t="s">
        <v>341</v>
      </c>
    </row>
    <row r="90" spans="1:10" s="99" customFormat="1" ht="12.75">
      <c r="A90" s="98"/>
      <c r="B90" s="80">
        <v>1</v>
      </c>
      <c r="C90" s="80">
        <v>2</v>
      </c>
      <c r="D90" s="542">
        <v>3</v>
      </c>
      <c r="E90" s="543"/>
      <c r="F90" s="80">
        <v>4</v>
      </c>
      <c r="G90" s="80">
        <v>5</v>
      </c>
      <c r="H90" s="542">
        <v>6</v>
      </c>
      <c r="I90" s="543"/>
      <c r="J90" s="80" t="s">
        <v>342</v>
      </c>
    </row>
    <row r="91" spans="1:10" s="61" customFormat="1" ht="15.75" outlineLevel="2">
      <c r="A91" s="66"/>
      <c r="B91" s="67">
        <v>1</v>
      </c>
      <c r="C91" s="66"/>
      <c r="D91" s="549"/>
      <c r="E91" s="550"/>
      <c r="F91" s="70"/>
      <c r="G91" s="101"/>
      <c r="H91" s="551">
        <v>12</v>
      </c>
      <c r="I91" s="552"/>
      <c r="J91" s="74">
        <f aca="true" t="shared" si="5" ref="J91:J96">F91*G91*H91</f>
        <v>0</v>
      </c>
    </row>
    <row r="92" spans="1:10" s="61" customFormat="1" ht="15.75" outlineLevel="2">
      <c r="A92" s="66"/>
      <c r="B92" s="67">
        <v>2</v>
      </c>
      <c r="C92" s="66"/>
      <c r="D92" s="549"/>
      <c r="E92" s="550"/>
      <c r="F92" s="70"/>
      <c r="G92" s="101"/>
      <c r="H92" s="551"/>
      <c r="I92" s="552"/>
      <c r="J92" s="74">
        <f t="shared" si="5"/>
        <v>0</v>
      </c>
    </row>
    <row r="93" spans="1:10" s="61" customFormat="1" ht="15.75" outlineLevel="2">
      <c r="A93" s="66"/>
      <c r="B93" s="67">
        <v>3</v>
      </c>
      <c r="C93" s="66"/>
      <c r="D93" s="549"/>
      <c r="E93" s="550"/>
      <c r="F93" s="70"/>
      <c r="G93" s="101"/>
      <c r="H93" s="551"/>
      <c r="I93" s="552"/>
      <c r="J93" s="74">
        <f t="shared" si="5"/>
        <v>0</v>
      </c>
    </row>
    <row r="94" spans="1:10" s="61" customFormat="1" ht="15.75" outlineLevel="2">
      <c r="A94" s="66"/>
      <c r="B94" s="67">
        <v>4</v>
      </c>
      <c r="C94" s="66"/>
      <c r="D94" s="549"/>
      <c r="E94" s="550"/>
      <c r="F94" s="70"/>
      <c r="G94" s="101"/>
      <c r="H94" s="551"/>
      <c r="I94" s="552"/>
      <c r="J94" s="74">
        <f t="shared" si="5"/>
        <v>0</v>
      </c>
    </row>
    <row r="95" spans="1:10" s="61" customFormat="1" ht="15.75" outlineLevel="2">
      <c r="A95" s="66"/>
      <c r="B95" s="67">
        <v>5</v>
      </c>
      <c r="C95" s="66"/>
      <c r="D95" s="549"/>
      <c r="E95" s="550"/>
      <c r="F95" s="70"/>
      <c r="G95" s="101"/>
      <c r="H95" s="551"/>
      <c r="I95" s="552"/>
      <c r="J95" s="74">
        <f t="shared" si="5"/>
        <v>0</v>
      </c>
    </row>
    <row r="96" spans="1:10" s="61" customFormat="1" ht="16.5" customHeight="1" outlineLevel="2">
      <c r="A96" s="66"/>
      <c r="B96" s="67">
        <v>6</v>
      </c>
      <c r="C96" s="66"/>
      <c r="D96" s="549"/>
      <c r="E96" s="550"/>
      <c r="F96" s="70"/>
      <c r="G96" s="101"/>
      <c r="H96" s="551"/>
      <c r="I96" s="552"/>
      <c r="J96" s="74">
        <f t="shared" si="5"/>
        <v>0</v>
      </c>
    </row>
    <row r="97" spans="1:10" s="61" customFormat="1" ht="15.75" outlineLevel="1">
      <c r="A97" s="553" t="s">
        <v>314</v>
      </c>
      <c r="B97" s="534"/>
      <c r="C97" s="534"/>
      <c r="D97" s="534"/>
      <c r="E97" s="534"/>
      <c r="F97" s="534"/>
      <c r="G97" s="534"/>
      <c r="H97" s="534"/>
      <c r="I97" s="535"/>
      <c r="J97" s="103">
        <f>SUM(J91:J96)</f>
        <v>0</v>
      </c>
    </row>
    <row r="98" spans="1:10" s="61" customFormat="1" ht="32.25" customHeight="1">
      <c r="A98" s="544" t="s">
        <v>510</v>
      </c>
      <c r="B98" s="545"/>
      <c r="C98" s="545"/>
      <c r="D98" s="545"/>
      <c r="E98" s="545"/>
      <c r="F98" s="545"/>
      <c r="G98" s="545"/>
      <c r="H98" s="545"/>
      <c r="I98" s="545"/>
      <c r="J98" s="545"/>
    </row>
    <row r="99" spans="1:10" s="61" customFormat="1" ht="78.75">
      <c r="A99" s="108"/>
      <c r="B99" s="109" t="s">
        <v>298</v>
      </c>
      <c r="C99" s="609" t="s">
        <v>336</v>
      </c>
      <c r="D99" s="610"/>
      <c r="E99" s="610"/>
      <c r="F99" s="611"/>
      <c r="G99" s="110" t="s">
        <v>436</v>
      </c>
      <c r="H99" s="609" t="s">
        <v>317</v>
      </c>
      <c r="I99" s="611"/>
      <c r="J99" s="110" t="s">
        <v>437</v>
      </c>
    </row>
    <row r="100" spans="1:10" s="61" customFormat="1" ht="15.75">
      <c r="A100" s="111"/>
      <c r="B100" s="112">
        <v>1</v>
      </c>
      <c r="C100" s="613">
        <v>2</v>
      </c>
      <c r="D100" s="614"/>
      <c r="E100" s="614"/>
      <c r="F100" s="615"/>
      <c r="G100" s="65">
        <v>3</v>
      </c>
      <c r="H100" s="613">
        <v>4</v>
      </c>
      <c r="I100" s="615"/>
      <c r="J100" s="65" t="s">
        <v>319</v>
      </c>
    </row>
    <row r="101" spans="1:10" s="95" customFormat="1" ht="15.75" outlineLevel="1">
      <c r="A101" s="90"/>
      <c r="B101" s="91">
        <v>1</v>
      </c>
      <c r="C101" s="605"/>
      <c r="D101" s="606"/>
      <c r="E101" s="606"/>
      <c r="F101" s="607"/>
      <c r="G101" s="113" t="s">
        <v>321</v>
      </c>
      <c r="H101" s="570" t="s">
        <v>321</v>
      </c>
      <c r="I101" s="571"/>
      <c r="J101" s="94">
        <f>J102+J103</f>
        <v>0</v>
      </c>
    </row>
    <row r="102" spans="1:10" s="61" customFormat="1" ht="27.75" customHeight="1" outlineLevel="1">
      <c r="A102" s="66"/>
      <c r="B102" s="67" t="s">
        <v>322</v>
      </c>
      <c r="C102" s="600"/>
      <c r="D102" s="601"/>
      <c r="E102" s="601"/>
      <c r="F102" s="602"/>
      <c r="G102" s="115"/>
      <c r="H102" s="568"/>
      <c r="I102" s="569"/>
      <c r="J102" s="74">
        <f>D102*H102/100</f>
        <v>0</v>
      </c>
    </row>
    <row r="103" spans="1:10" s="61" customFormat="1" ht="15.75" outlineLevel="1">
      <c r="A103" s="66"/>
      <c r="B103" s="67" t="s">
        <v>324</v>
      </c>
      <c r="C103" s="600"/>
      <c r="D103" s="601"/>
      <c r="E103" s="601"/>
      <c r="F103" s="602"/>
      <c r="G103" s="115"/>
      <c r="H103" s="568"/>
      <c r="I103" s="569"/>
      <c r="J103" s="74">
        <f>D103*H103/100</f>
        <v>0</v>
      </c>
    </row>
    <row r="104" spans="1:10" s="61" customFormat="1" ht="15.75" outlineLevel="1">
      <c r="A104" s="553" t="s">
        <v>314</v>
      </c>
      <c r="B104" s="534"/>
      <c r="C104" s="534"/>
      <c r="D104" s="534"/>
      <c r="E104" s="534"/>
      <c r="F104" s="534"/>
      <c r="G104" s="534"/>
      <c r="H104" s="534"/>
      <c r="I104" s="535"/>
      <c r="J104" s="76">
        <f>J101</f>
        <v>0</v>
      </c>
    </row>
    <row r="105" spans="1:10" s="61" customFormat="1" ht="22.5" customHeight="1">
      <c r="A105" s="544" t="s">
        <v>511</v>
      </c>
      <c r="B105" s="545"/>
      <c r="C105" s="545"/>
      <c r="D105" s="545"/>
      <c r="E105" s="545"/>
      <c r="F105" s="545"/>
      <c r="G105" s="545"/>
      <c r="H105" s="545"/>
      <c r="I105" s="545"/>
      <c r="J105" s="546"/>
    </row>
    <row r="106" spans="1:10" ht="25.5">
      <c r="A106" s="77"/>
      <c r="B106" s="78" t="s">
        <v>298</v>
      </c>
      <c r="C106" s="63" t="s">
        <v>336</v>
      </c>
      <c r="D106" s="547" t="s">
        <v>337</v>
      </c>
      <c r="E106" s="548"/>
      <c r="F106" s="547" t="s">
        <v>338</v>
      </c>
      <c r="G106" s="548"/>
      <c r="H106" s="547" t="s">
        <v>348</v>
      </c>
      <c r="I106" s="548"/>
      <c r="J106" s="63" t="s">
        <v>341</v>
      </c>
    </row>
    <row r="107" spans="1:10" ht="13.5">
      <c r="A107" s="77"/>
      <c r="B107" s="80">
        <v>1</v>
      </c>
      <c r="C107" s="80">
        <v>2</v>
      </c>
      <c r="D107" s="542">
        <v>3</v>
      </c>
      <c r="E107" s="543"/>
      <c r="F107" s="542">
        <v>4</v>
      </c>
      <c r="G107" s="543"/>
      <c r="H107" s="542">
        <v>5</v>
      </c>
      <c r="I107" s="543"/>
      <c r="J107" s="80" t="s">
        <v>347</v>
      </c>
    </row>
    <row r="108" spans="1:10" s="61" customFormat="1" ht="15.75" outlineLevel="1">
      <c r="A108" s="66"/>
      <c r="B108" s="67">
        <v>1</v>
      </c>
      <c r="C108" s="75"/>
      <c r="D108" s="528"/>
      <c r="E108" s="529"/>
      <c r="F108" s="530"/>
      <c r="G108" s="531"/>
      <c r="H108" s="532"/>
      <c r="I108" s="533"/>
      <c r="J108" s="82">
        <f>SUM(J110:J113)</f>
        <v>0</v>
      </c>
    </row>
    <row r="109" spans="1:10" s="61" customFormat="1" ht="15.75" outlineLevel="1">
      <c r="A109" s="66"/>
      <c r="B109" s="67"/>
      <c r="C109" s="75"/>
      <c r="D109" s="528"/>
      <c r="E109" s="529"/>
      <c r="F109" s="530"/>
      <c r="G109" s="531"/>
      <c r="H109" s="532"/>
      <c r="I109" s="533"/>
      <c r="J109" s="82"/>
    </row>
    <row r="110" spans="1:10" s="61" customFormat="1" ht="15.75" outlineLevel="1">
      <c r="A110" s="66"/>
      <c r="B110" s="67"/>
      <c r="C110" s="75"/>
      <c r="D110" s="528"/>
      <c r="E110" s="529"/>
      <c r="F110" s="530"/>
      <c r="G110" s="531"/>
      <c r="H110" s="532"/>
      <c r="I110" s="533"/>
      <c r="J110" s="82">
        <f>F110*H110</f>
        <v>0</v>
      </c>
    </row>
    <row r="111" spans="1:10" s="61" customFormat="1" ht="15.75" outlineLevel="1">
      <c r="A111" s="66"/>
      <c r="B111" s="67"/>
      <c r="C111" s="75"/>
      <c r="D111" s="528"/>
      <c r="E111" s="529"/>
      <c r="F111" s="530"/>
      <c r="G111" s="531"/>
      <c r="H111" s="532"/>
      <c r="I111" s="533"/>
      <c r="J111" s="82">
        <f>F111*H111</f>
        <v>0</v>
      </c>
    </row>
    <row r="112" spans="1:10" s="61" customFormat="1" ht="15.75" outlineLevel="1">
      <c r="A112" s="66"/>
      <c r="B112" s="67"/>
      <c r="C112" s="75"/>
      <c r="D112" s="528"/>
      <c r="E112" s="529"/>
      <c r="F112" s="530"/>
      <c r="G112" s="531"/>
      <c r="H112" s="532"/>
      <c r="I112" s="533"/>
      <c r="J112" s="82">
        <f>F112*H112</f>
        <v>0</v>
      </c>
    </row>
    <row r="113" spans="1:10" s="61" customFormat="1" ht="15.75" outlineLevel="1">
      <c r="A113" s="66"/>
      <c r="B113" s="67"/>
      <c r="C113" s="75"/>
      <c r="D113" s="528"/>
      <c r="E113" s="529"/>
      <c r="F113" s="530"/>
      <c r="G113" s="531"/>
      <c r="H113" s="532"/>
      <c r="I113" s="533"/>
      <c r="J113" s="82">
        <f>F113*H113</f>
        <v>0</v>
      </c>
    </row>
    <row r="114" spans="1:10" s="61" customFormat="1" ht="15.75" outlineLevel="1">
      <c r="A114" s="83" t="s">
        <v>314</v>
      </c>
      <c r="B114" s="84"/>
      <c r="C114" s="534" t="s">
        <v>314</v>
      </c>
      <c r="D114" s="534"/>
      <c r="E114" s="534"/>
      <c r="F114" s="534"/>
      <c r="G114" s="534"/>
      <c r="H114" s="534"/>
      <c r="I114" s="535"/>
      <c r="J114" s="76">
        <f>J108</f>
        <v>0</v>
      </c>
    </row>
    <row r="115" spans="1:10" s="61" customFormat="1" ht="27" customHeight="1">
      <c r="A115" s="544" t="s">
        <v>512</v>
      </c>
      <c r="B115" s="545"/>
      <c r="C115" s="545"/>
      <c r="D115" s="545"/>
      <c r="E115" s="545"/>
      <c r="F115" s="545"/>
      <c r="G115" s="545"/>
      <c r="H115" s="545"/>
      <c r="I115" s="545"/>
      <c r="J115" s="546"/>
    </row>
    <row r="116" spans="1:10" s="121" customFormat="1" ht="30" customHeight="1">
      <c r="A116" s="118"/>
      <c r="B116" s="119" t="s">
        <v>298</v>
      </c>
      <c r="C116" s="120" t="s">
        <v>336</v>
      </c>
      <c r="D116" s="592" t="s">
        <v>455</v>
      </c>
      <c r="E116" s="593"/>
      <c r="F116" s="592" t="s">
        <v>456</v>
      </c>
      <c r="G116" s="593"/>
      <c r="H116" s="592" t="s">
        <v>348</v>
      </c>
      <c r="I116" s="593"/>
      <c r="J116" s="120" t="s">
        <v>341</v>
      </c>
    </row>
    <row r="117" spans="1:10" s="121" customFormat="1" ht="30">
      <c r="A117" s="118"/>
      <c r="B117" s="122">
        <v>1</v>
      </c>
      <c r="C117" s="122">
        <v>2</v>
      </c>
      <c r="D117" s="590">
        <v>3</v>
      </c>
      <c r="E117" s="591"/>
      <c r="F117" s="590">
        <v>4</v>
      </c>
      <c r="G117" s="591"/>
      <c r="H117" s="590">
        <v>5</v>
      </c>
      <c r="I117" s="591"/>
      <c r="J117" s="122" t="s">
        <v>457</v>
      </c>
    </row>
    <row r="118" spans="1:10" s="61" customFormat="1" ht="15.75" outlineLevel="1">
      <c r="A118" s="66"/>
      <c r="B118" s="67">
        <v>1</v>
      </c>
      <c r="C118" s="75" t="s">
        <v>458</v>
      </c>
      <c r="D118" s="551"/>
      <c r="E118" s="552"/>
      <c r="F118" s="530"/>
      <c r="G118" s="531"/>
      <c r="H118" s="532"/>
      <c r="I118" s="533"/>
      <c r="J118" s="82">
        <f>J120+J123</f>
        <v>0</v>
      </c>
    </row>
    <row r="119" spans="1:10" s="61" customFormat="1" ht="31.5" outlineLevel="1">
      <c r="A119" s="66"/>
      <c r="B119" s="67"/>
      <c r="C119" s="66" t="s">
        <v>459</v>
      </c>
      <c r="D119" s="551"/>
      <c r="E119" s="552"/>
      <c r="F119" s="530"/>
      <c r="G119" s="531"/>
      <c r="H119" s="532"/>
      <c r="I119" s="533"/>
      <c r="J119" s="82"/>
    </row>
    <row r="120" spans="1:10" s="61" customFormat="1" ht="15.75" outlineLevel="1">
      <c r="A120" s="66"/>
      <c r="B120" s="67"/>
      <c r="C120" s="75"/>
      <c r="D120" s="551"/>
      <c r="E120" s="552"/>
      <c r="F120" s="530"/>
      <c r="G120" s="531"/>
      <c r="H120" s="532"/>
      <c r="I120" s="533"/>
      <c r="J120" s="82">
        <f>F120*D120/100*H120*9/1000</f>
        <v>0</v>
      </c>
    </row>
    <row r="121" spans="1:10" s="61" customFormat="1" ht="15.75" outlineLevel="1">
      <c r="A121" s="66"/>
      <c r="B121" s="67"/>
      <c r="C121" s="75"/>
      <c r="D121" s="551"/>
      <c r="E121" s="552"/>
      <c r="F121" s="530"/>
      <c r="G121" s="531"/>
      <c r="H121" s="532"/>
      <c r="I121" s="533"/>
      <c r="J121" s="82">
        <f>F121*D121/100*H121*9/1000</f>
        <v>0</v>
      </c>
    </row>
    <row r="122" spans="1:10" s="61" customFormat="1" ht="31.5" outlineLevel="1">
      <c r="A122" s="66"/>
      <c r="B122" s="67">
        <v>2</v>
      </c>
      <c r="C122" s="66" t="s">
        <v>460</v>
      </c>
      <c r="D122" s="551"/>
      <c r="E122" s="552"/>
      <c r="F122" s="530"/>
      <c r="G122" s="531"/>
      <c r="H122" s="532"/>
      <c r="I122" s="533"/>
      <c r="J122" s="82">
        <f>SUM(J124:J125)</f>
        <v>0</v>
      </c>
    </row>
    <row r="123" spans="1:10" s="61" customFormat="1" ht="31.5" outlineLevel="1">
      <c r="A123" s="66"/>
      <c r="B123" s="67"/>
      <c r="C123" s="66" t="s">
        <v>459</v>
      </c>
      <c r="D123" s="551"/>
      <c r="E123" s="552"/>
      <c r="F123" s="530"/>
      <c r="G123" s="531"/>
      <c r="H123" s="532"/>
      <c r="I123" s="533"/>
      <c r="J123" s="82"/>
    </row>
    <row r="124" spans="1:10" s="61" customFormat="1" ht="15.75" outlineLevel="1">
      <c r="A124" s="66"/>
      <c r="B124" s="67"/>
      <c r="C124" s="75"/>
      <c r="D124" s="551"/>
      <c r="E124" s="552"/>
      <c r="F124" s="530"/>
      <c r="G124" s="531"/>
      <c r="H124" s="532"/>
      <c r="I124" s="533"/>
      <c r="J124" s="82"/>
    </row>
    <row r="125" spans="1:10" s="61" customFormat="1" ht="15.75" outlineLevel="1">
      <c r="A125" s="66"/>
      <c r="B125" s="67"/>
      <c r="C125" s="75"/>
      <c r="D125" s="551"/>
      <c r="E125" s="552"/>
      <c r="F125" s="530"/>
      <c r="G125" s="531"/>
      <c r="H125" s="532"/>
      <c r="I125" s="533"/>
      <c r="J125" s="82"/>
    </row>
    <row r="126" spans="1:10" s="61" customFormat="1" ht="15.75" outlineLevel="1">
      <c r="A126" s="83" t="s">
        <v>314</v>
      </c>
      <c r="B126" s="84"/>
      <c r="C126" s="534" t="s">
        <v>314</v>
      </c>
      <c r="D126" s="534"/>
      <c r="E126" s="534"/>
      <c r="F126" s="534"/>
      <c r="G126" s="534"/>
      <c r="H126" s="534"/>
      <c r="I126" s="535"/>
      <c r="J126" s="76">
        <f>J118+J122</f>
        <v>0</v>
      </c>
    </row>
    <row r="127" spans="1:10" s="61" customFormat="1" ht="28.5" customHeight="1">
      <c r="A127" s="544" t="s">
        <v>513</v>
      </c>
      <c r="B127" s="545"/>
      <c r="C127" s="545"/>
      <c r="D127" s="545"/>
      <c r="E127" s="545"/>
      <c r="F127" s="545"/>
      <c r="G127" s="545"/>
      <c r="H127" s="545"/>
      <c r="I127" s="545"/>
      <c r="J127" s="546"/>
    </row>
    <row r="128" spans="1:10" ht="25.5">
      <c r="A128" s="77"/>
      <c r="B128" s="78" t="s">
        <v>298</v>
      </c>
      <c r="C128" s="63" t="s">
        <v>336</v>
      </c>
      <c r="D128" s="547" t="s">
        <v>337</v>
      </c>
      <c r="E128" s="548"/>
      <c r="F128" s="547" t="s">
        <v>338</v>
      </c>
      <c r="G128" s="548"/>
      <c r="H128" s="547" t="s">
        <v>348</v>
      </c>
      <c r="I128" s="548"/>
      <c r="J128" s="63" t="s">
        <v>341</v>
      </c>
    </row>
    <row r="129" spans="1:10" ht="13.5">
      <c r="A129" s="77"/>
      <c r="B129" s="80">
        <v>1</v>
      </c>
      <c r="C129" s="80">
        <v>2</v>
      </c>
      <c r="D129" s="542">
        <v>3</v>
      </c>
      <c r="E129" s="543"/>
      <c r="F129" s="542">
        <v>4</v>
      </c>
      <c r="G129" s="543"/>
      <c r="H129" s="542">
        <v>5</v>
      </c>
      <c r="I129" s="543"/>
      <c r="J129" s="80" t="s">
        <v>347</v>
      </c>
    </row>
    <row r="130" spans="1:10" s="61" customFormat="1" ht="15.75" outlineLevel="1">
      <c r="A130" s="66"/>
      <c r="B130" s="67"/>
      <c r="C130" s="75"/>
      <c r="D130" s="528"/>
      <c r="E130" s="529"/>
      <c r="F130" s="530"/>
      <c r="G130" s="531"/>
      <c r="H130" s="532"/>
      <c r="I130" s="533"/>
      <c r="J130" s="82">
        <f>F130*H130</f>
        <v>0</v>
      </c>
    </row>
    <row r="131" spans="1:10" s="61" customFormat="1" ht="15.75" outlineLevel="1">
      <c r="A131" s="66"/>
      <c r="B131" s="67"/>
      <c r="C131" s="66"/>
      <c r="D131" s="528"/>
      <c r="E131" s="529"/>
      <c r="F131" s="530"/>
      <c r="G131" s="531"/>
      <c r="H131" s="532"/>
      <c r="I131" s="533"/>
      <c r="J131" s="82">
        <f aca="true" t="shared" si="6" ref="J131:J137">F131*H131</f>
        <v>0</v>
      </c>
    </row>
    <row r="132" spans="1:10" s="61" customFormat="1" ht="15.75" outlineLevel="1">
      <c r="A132" s="66"/>
      <c r="B132" s="67"/>
      <c r="C132" s="66"/>
      <c r="D132" s="528"/>
      <c r="E132" s="529"/>
      <c r="F132" s="530"/>
      <c r="G132" s="531"/>
      <c r="H132" s="532"/>
      <c r="I132" s="533"/>
      <c r="J132" s="82">
        <f t="shared" si="6"/>
        <v>0</v>
      </c>
    </row>
    <row r="133" spans="1:10" s="61" customFormat="1" ht="15.75" outlineLevel="1">
      <c r="A133" s="66"/>
      <c r="B133" s="67"/>
      <c r="C133" s="66"/>
      <c r="D133" s="528"/>
      <c r="E133" s="529"/>
      <c r="F133" s="530"/>
      <c r="G133" s="531"/>
      <c r="H133" s="532"/>
      <c r="I133" s="533"/>
      <c r="J133" s="82">
        <f t="shared" si="6"/>
        <v>0</v>
      </c>
    </row>
    <row r="134" spans="1:10" s="61" customFormat="1" ht="15.75" outlineLevel="1">
      <c r="A134" s="66"/>
      <c r="B134" s="67"/>
      <c r="C134" s="66"/>
      <c r="D134" s="528"/>
      <c r="E134" s="529"/>
      <c r="F134" s="530"/>
      <c r="G134" s="531"/>
      <c r="H134" s="532"/>
      <c r="I134" s="533"/>
      <c r="J134" s="82">
        <f t="shared" si="6"/>
        <v>0</v>
      </c>
    </row>
    <row r="135" spans="1:10" s="61" customFormat="1" ht="15.75" outlineLevel="1">
      <c r="A135" s="66"/>
      <c r="B135" s="67"/>
      <c r="C135" s="66"/>
      <c r="D135" s="528"/>
      <c r="E135" s="529"/>
      <c r="F135" s="530"/>
      <c r="G135" s="531"/>
      <c r="H135" s="532"/>
      <c r="I135" s="533"/>
      <c r="J135" s="82">
        <f t="shared" si="6"/>
        <v>0</v>
      </c>
    </row>
    <row r="136" spans="1:10" s="61" customFormat="1" ht="15.75" outlineLevel="1">
      <c r="A136" s="66"/>
      <c r="B136" s="67"/>
      <c r="C136" s="66"/>
      <c r="D136" s="528"/>
      <c r="E136" s="529"/>
      <c r="F136" s="530"/>
      <c r="G136" s="531"/>
      <c r="H136" s="532"/>
      <c r="I136" s="533"/>
      <c r="J136" s="82">
        <f t="shared" si="6"/>
        <v>0</v>
      </c>
    </row>
    <row r="137" spans="1:10" s="61" customFormat="1" ht="15.75" outlineLevel="1">
      <c r="A137" s="66"/>
      <c r="B137" s="67"/>
      <c r="C137" s="66"/>
      <c r="D137" s="528"/>
      <c r="E137" s="529"/>
      <c r="F137" s="530"/>
      <c r="G137" s="531"/>
      <c r="H137" s="532"/>
      <c r="I137" s="533"/>
      <c r="J137" s="82">
        <f t="shared" si="6"/>
        <v>0</v>
      </c>
    </row>
    <row r="138" spans="1:10" s="61" customFormat="1" ht="15.75" outlineLevel="1">
      <c r="A138" s="66"/>
      <c r="B138" s="67"/>
      <c r="C138" s="66"/>
      <c r="D138" s="528"/>
      <c r="E138" s="529"/>
      <c r="F138" s="530"/>
      <c r="G138" s="531"/>
      <c r="H138" s="532"/>
      <c r="I138" s="533"/>
      <c r="J138" s="82"/>
    </row>
    <row r="139" spans="1:10" s="61" customFormat="1" ht="15.75" outlineLevel="1">
      <c r="A139" s="83" t="s">
        <v>314</v>
      </c>
      <c r="B139" s="84"/>
      <c r="C139" s="534" t="s">
        <v>314</v>
      </c>
      <c r="D139" s="534"/>
      <c r="E139" s="534"/>
      <c r="F139" s="534"/>
      <c r="G139" s="534"/>
      <c r="H139" s="534"/>
      <c r="I139" s="535"/>
      <c r="J139" s="76">
        <f>SUM(J130:J138)</f>
        <v>0</v>
      </c>
    </row>
    <row r="140" spans="1:10" s="61" customFormat="1" ht="28.5" customHeight="1">
      <c r="A140" s="544" t="s">
        <v>514</v>
      </c>
      <c r="B140" s="545"/>
      <c r="C140" s="545"/>
      <c r="D140" s="545"/>
      <c r="E140" s="545"/>
      <c r="F140" s="545"/>
      <c r="G140" s="545"/>
      <c r="H140" s="545"/>
      <c r="I140" s="545"/>
      <c r="J140" s="546"/>
    </row>
    <row r="141" spans="1:10" ht="25.5">
      <c r="A141" s="77"/>
      <c r="B141" s="78" t="s">
        <v>298</v>
      </c>
      <c r="C141" s="63" t="s">
        <v>336</v>
      </c>
      <c r="D141" s="547" t="s">
        <v>337</v>
      </c>
      <c r="E141" s="548"/>
      <c r="F141" s="547" t="s">
        <v>338</v>
      </c>
      <c r="G141" s="548"/>
      <c r="H141" s="547" t="s">
        <v>348</v>
      </c>
      <c r="I141" s="548"/>
      <c r="J141" s="63" t="s">
        <v>341</v>
      </c>
    </row>
    <row r="142" spans="1:10" ht="13.5">
      <c r="A142" s="77"/>
      <c r="B142" s="80">
        <v>1</v>
      </c>
      <c r="C142" s="80">
        <v>2</v>
      </c>
      <c r="D142" s="542">
        <v>3</v>
      </c>
      <c r="E142" s="543"/>
      <c r="F142" s="542">
        <v>4</v>
      </c>
      <c r="G142" s="543"/>
      <c r="H142" s="542">
        <v>5</v>
      </c>
      <c r="I142" s="543"/>
      <c r="J142" s="80" t="s">
        <v>347</v>
      </c>
    </row>
    <row r="143" spans="1:10" s="61" customFormat="1" ht="15.75" outlineLevel="1">
      <c r="A143" s="66"/>
      <c r="B143" s="67"/>
      <c r="C143" s="75"/>
      <c r="D143" s="528"/>
      <c r="E143" s="529"/>
      <c r="F143" s="530"/>
      <c r="G143" s="531"/>
      <c r="H143" s="532"/>
      <c r="I143" s="533"/>
      <c r="J143" s="82">
        <f>F143*H143</f>
        <v>0</v>
      </c>
    </row>
    <row r="144" spans="1:10" s="61" customFormat="1" ht="15.75" outlineLevel="1">
      <c r="A144" s="66"/>
      <c r="B144" s="67"/>
      <c r="C144" s="66"/>
      <c r="D144" s="528"/>
      <c r="E144" s="529"/>
      <c r="F144" s="530"/>
      <c r="G144" s="531"/>
      <c r="H144" s="532"/>
      <c r="I144" s="533"/>
      <c r="J144" s="82">
        <f aca="true" t="shared" si="7" ref="J144:J150">F144*H144</f>
        <v>0</v>
      </c>
    </row>
    <row r="145" spans="1:10" s="61" customFormat="1" ht="15.75" outlineLevel="1">
      <c r="A145" s="66"/>
      <c r="B145" s="67"/>
      <c r="C145" s="66"/>
      <c r="D145" s="528"/>
      <c r="E145" s="529"/>
      <c r="F145" s="530"/>
      <c r="G145" s="531"/>
      <c r="H145" s="532"/>
      <c r="I145" s="533"/>
      <c r="J145" s="82">
        <f t="shared" si="7"/>
        <v>0</v>
      </c>
    </row>
    <row r="146" spans="1:10" s="61" customFormat="1" ht="15.75" outlineLevel="1">
      <c r="A146" s="66"/>
      <c r="B146" s="67"/>
      <c r="C146" s="66"/>
      <c r="D146" s="528"/>
      <c r="E146" s="529"/>
      <c r="F146" s="530"/>
      <c r="G146" s="531"/>
      <c r="H146" s="532"/>
      <c r="I146" s="533"/>
      <c r="J146" s="82">
        <f t="shared" si="7"/>
        <v>0</v>
      </c>
    </row>
    <row r="147" spans="1:10" s="61" customFormat="1" ht="15.75" outlineLevel="1">
      <c r="A147" s="66"/>
      <c r="B147" s="67"/>
      <c r="C147" s="66"/>
      <c r="D147" s="528"/>
      <c r="E147" s="529"/>
      <c r="F147" s="530"/>
      <c r="G147" s="531"/>
      <c r="H147" s="532"/>
      <c r="I147" s="533"/>
      <c r="J147" s="82">
        <f t="shared" si="7"/>
        <v>0</v>
      </c>
    </row>
    <row r="148" spans="1:10" s="61" customFormat="1" ht="15.75" outlineLevel="1">
      <c r="A148" s="66"/>
      <c r="B148" s="67"/>
      <c r="C148" s="66"/>
      <c r="D148" s="528"/>
      <c r="E148" s="529"/>
      <c r="F148" s="530"/>
      <c r="G148" s="531"/>
      <c r="H148" s="532"/>
      <c r="I148" s="533"/>
      <c r="J148" s="82">
        <f t="shared" si="7"/>
        <v>0</v>
      </c>
    </row>
    <row r="149" spans="1:10" s="61" customFormat="1" ht="15.75" outlineLevel="1">
      <c r="A149" s="66"/>
      <c r="B149" s="67"/>
      <c r="C149" s="66"/>
      <c r="D149" s="528"/>
      <c r="E149" s="529"/>
      <c r="F149" s="530"/>
      <c r="G149" s="531"/>
      <c r="H149" s="532"/>
      <c r="I149" s="533"/>
      <c r="J149" s="82">
        <f t="shared" si="7"/>
        <v>0</v>
      </c>
    </row>
    <row r="150" spans="1:10" s="61" customFormat="1" ht="15.75" outlineLevel="1">
      <c r="A150" s="66"/>
      <c r="B150" s="67"/>
      <c r="C150" s="66"/>
      <c r="D150" s="528"/>
      <c r="E150" s="529"/>
      <c r="F150" s="530"/>
      <c r="G150" s="531"/>
      <c r="H150" s="532"/>
      <c r="I150" s="533"/>
      <c r="J150" s="82">
        <f t="shared" si="7"/>
        <v>0</v>
      </c>
    </row>
    <row r="151" spans="1:10" s="61" customFormat="1" ht="15.75" outlineLevel="1">
      <c r="A151" s="66"/>
      <c r="B151" s="67"/>
      <c r="C151" s="66"/>
      <c r="D151" s="528"/>
      <c r="E151" s="529"/>
      <c r="F151" s="530"/>
      <c r="G151" s="531"/>
      <c r="H151" s="532"/>
      <c r="I151" s="533"/>
      <c r="J151" s="82"/>
    </row>
    <row r="152" spans="1:10" s="61" customFormat="1" ht="15.75" outlineLevel="1">
      <c r="A152" s="83" t="s">
        <v>314</v>
      </c>
      <c r="B152" s="84"/>
      <c r="C152" s="534" t="s">
        <v>314</v>
      </c>
      <c r="D152" s="534"/>
      <c r="E152" s="534"/>
      <c r="F152" s="534"/>
      <c r="G152" s="534"/>
      <c r="H152" s="534"/>
      <c r="I152" s="535"/>
      <c r="J152" s="76">
        <f>SUM(J143:J151)</f>
        <v>0</v>
      </c>
    </row>
    <row r="153" spans="1:10" s="61" customFormat="1" ht="28.5" customHeight="1">
      <c r="A153" s="544" t="s">
        <v>515</v>
      </c>
      <c r="B153" s="545"/>
      <c r="C153" s="545"/>
      <c r="D153" s="545"/>
      <c r="E153" s="545"/>
      <c r="F153" s="545"/>
      <c r="G153" s="545"/>
      <c r="H153" s="545"/>
      <c r="I153" s="545"/>
      <c r="J153" s="546"/>
    </row>
    <row r="154" spans="1:10" ht="25.5">
      <c r="A154" s="77"/>
      <c r="B154" s="78" t="s">
        <v>298</v>
      </c>
      <c r="C154" s="63" t="s">
        <v>336</v>
      </c>
      <c r="D154" s="547" t="s">
        <v>337</v>
      </c>
      <c r="E154" s="548"/>
      <c r="F154" s="547" t="s">
        <v>338</v>
      </c>
      <c r="G154" s="548"/>
      <c r="H154" s="547" t="s">
        <v>348</v>
      </c>
      <c r="I154" s="548"/>
      <c r="J154" s="63" t="s">
        <v>341</v>
      </c>
    </row>
    <row r="155" spans="1:10" ht="13.5">
      <c r="A155" s="77"/>
      <c r="B155" s="80">
        <v>1</v>
      </c>
      <c r="C155" s="80">
        <v>2</v>
      </c>
      <c r="D155" s="542">
        <v>3</v>
      </c>
      <c r="E155" s="543"/>
      <c r="F155" s="542">
        <v>4</v>
      </c>
      <c r="G155" s="543"/>
      <c r="H155" s="542">
        <v>5</v>
      </c>
      <c r="I155" s="543"/>
      <c r="J155" s="80" t="s">
        <v>347</v>
      </c>
    </row>
    <row r="156" spans="1:10" s="61" customFormat="1" ht="15.75" outlineLevel="1">
      <c r="A156" s="66"/>
      <c r="B156" s="67"/>
      <c r="C156" s="75"/>
      <c r="D156" s="528"/>
      <c r="E156" s="529"/>
      <c r="F156" s="530"/>
      <c r="G156" s="531"/>
      <c r="H156" s="532"/>
      <c r="I156" s="533"/>
      <c r="J156" s="82">
        <f>F156*H156</f>
        <v>0</v>
      </c>
    </row>
    <row r="157" spans="1:10" s="61" customFormat="1" ht="15.75" outlineLevel="1">
      <c r="A157" s="66"/>
      <c r="B157" s="67"/>
      <c r="C157" s="66"/>
      <c r="D157" s="528"/>
      <c r="E157" s="529"/>
      <c r="F157" s="530"/>
      <c r="G157" s="531"/>
      <c r="H157" s="532"/>
      <c r="I157" s="533"/>
      <c r="J157" s="82">
        <f aca="true" t="shared" si="8" ref="J157:J163">F157*H157</f>
        <v>0</v>
      </c>
    </row>
    <row r="158" spans="1:10" s="61" customFormat="1" ht="15.75" outlineLevel="1">
      <c r="A158" s="66"/>
      <c r="B158" s="67"/>
      <c r="C158" s="66"/>
      <c r="D158" s="528"/>
      <c r="E158" s="529"/>
      <c r="F158" s="530"/>
      <c r="G158" s="531"/>
      <c r="H158" s="532"/>
      <c r="I158" s="533"/>
      <c r="J158" s="82">
        <f t="shared" si="8"/>
        <v>0</v>
      </c>
    </row>
    <row r="159" spans="1:10" s="61" customFormat="1" ht="15.75" outlineLevel="1">
      <c r="A159" s="66"/>
      <c r="B159" s="67"/>
      <c r="C159" s="66"/>
      <c r="D159" s="528"/>
      <c r="E159" s="529"/>
      <c r="F159" s="530"/>
      <c r="G159" s="531"/>
      <c r="H159" s="532"/>
      <c r="I159" s="533"/>
      <c r="J159" s="82">
        <f t="shared" si="8"/>
        <v>0</v>
      </c>
    </row>
    <row r="160" spans="1:10" s="61" customFormat="1" ht="15.75" outlineLevel="1">
      <c r="A160" s="66"/>
      <c r="B160" s="67"/>
      <c r="C160" s="66"/>
      <c r="D160" s="528"/>
      <c r="E160" s="529"/>
      <c r="F160" s="530"/>
      <c r="G160" s="531"/>
      <c r="H160" s="532"/>
      <c r="I160" s="533"/>
      <c r="J160" s="82">
        <f t="shared" si="8"/>
        <v>0</v>
      </c>
    </row>
    <row r="161" spans="1:10" s="61" customFormat="1" ht="15.75" outlineLevel="1">
      <c r="A161" s="66"/>
      <c r="B161" s="67"/>
      <c r="C161" s="66"/>
      <c r="D161" s="528"/>
      <c r="E161" s="529"/>
      <c r="F161" s="530"/>
      <c r="G161" s="531"/>
      <c r="H161" s="532"/>
      <c r="I161" s="533"/>
      <c r="J161" s="82">
        <f t="shared" si="8"/>
        <v>0</v>
      </c>
    </row>
    <row r="162" spans="1:10" s="61" customFormat="1" ht="15.75" outlineLevel="1">
      <c r="A162" s="66"/>
      <c r="B162" s="67"/>
      <c r="C162" s="66"/>
      <c r="D162" s="528"/>
      <c r="E162" s="529"/>
      <c r="F162" s="530"/>
      <c r="G162" s="531"/>
      <c r="H162" s="532"/>
      <c r="I162" s="533"/>
      <c r="J162" s="82">
        <f t="shared" si="8"/>
        <v>0</v>
      </c>
    </row>
    <row r="163" spans="1:10" s="61" customFormat="1" ht="15.75" outlineLevel="1">
      <c r="A163" s="66"/>
      <c r="B163" s="67"/>
      <c r="C163" s="66"/>
      <c r="D163" s="528"/>
      <c r="E163" s="529"/>
      <c r="F163" s="530"/>
      <c r="G163" s="531"/>
      <c r="H163" s="532"/>
      <c r="I163" s="533"/>
      <c r="J163" s="82">
        <f t="shared" si="8"/>
        <v>0</v>
      </c>
    </row>
    <row r="164" spans="1:10" s="61" customFormat="1" ht="15.75" outlineLevel="1">
      <c r="A164" s="66"/>
      <c r="B164" s="67"/>
      <c r="C164" s="66"/>
      <c r="D164" s="528"/>
      <c r="E164" s="529"/>
      <c r="F164" s="530"/>
      <c r="G164" s="531"/>
      <c r="H164" s="532"/>
      <c r="I164" s="533"/>
      <c r="J164" s="82"/>
    </row>
    <row r="165" spans="1:10" s="61" customFormat="1" ht="15.75" outlineLevel="1">
      <c r="A165" s="83" t="s">
        <v>314</v>
      </c>
      <c r="B165" s="84"/>
      <c r="C165" s="534" t="s">
        <v>314</v>
      </c>
      <c r="D165" s="534"/>
      <c r="E165" s="534"/>
      <c r="F165" s="534"/>
      <c r="G165" s="534"/>
      <c r="H165" s="534"/>
      <c r="I165" s="535"/>
      <c r="J165" s="76">
        <f>SUM(J156:J164)</f>
        <v>0</v>
      </c>
    </row>
    <row r="166" spans="3:10" s="61" customFormat="1" ht="21" customHeight="1">
      <c r="C166" s="540" t="s">
        <v>355</v>
      </c>
      <c r="D166" s="540"/>
      <c r="E166" s="540"/>
      <c r="F166" s="540"/>
      <c r="G166" s="540"/>
      <c r="H166" s="540"/>
      <c r="I166" s="541"/>
      <c r="J166" s="103">
        <f>J30+J36+J49+J59+J62+J69+J87+J97+J104+J114+J126+J139+J152+J165</f>
        <v>0</v>
      </c>
    </row>
    <row r="169" spans="2:10" ht="12.75">
      <c r="B169" s="79" t="s">
        <v>144</v>
      </c>
      <c r="D169" s="124"/>
      <c r="E169" s="124"/>
      <c r="F169" s="125"/>
      <c r="I169" s="124" t="str">
        <f>'Расчеты (обосн) обл.бюд'!I85</f>
        <v>Минкина Н.Г.</v>
      </c>
      <c r="J169" s="124"/>
    </row>
    <row r="170" spans="9:10" ht="12.75">
      <c r="I170" s="525" t="s">
        <v>356</v>
      </c>
      <c r="J170" s="525"/>
    </row>
    <row r="172" spans="2:10" ht="12.75">
      <c r="B172" s="79" t="s">
        <v>357</v>
      </c>
      <c r="D172" s="124"/>
      <c r="E172" s="124"/>
      <c r="F172" s="125"/>
      <c r="I172" s="124" t="str">
        <f>'Расчеты (обосн) обл.бюд'!I88</f>
        <v>Старухина Т.Ю.</v>
      </c>
      <c r="J172" s="124"/>
    </row>
    <row r="173" spans="9:10" ht="12.75">
      <c r="I173" s="525" t="s">
        <v>356</v>
      </c>
      <c r="J173" s="525"/>
    </row>
    <row r="175" spans="2:10" ht="12.75">
      <c r="B175" s="79" t="s">
        <v>358</v>
      </c>
      <c r="C175" s="124" t="str">
        <f>'Расчеты (обосн) обл.бюд'!C91</f>
        <v>гл.бухгалтер</v>
      </c>
      <c r="D175" s="124"/>
      <c r="F175" s="125" t="str">
        <f>'Расчеты (обосн) обл.бюд'!F91</f>
        <v>52-38-44</v>
      </c>
      <c r="G175" s="124"/>
      <c r="I175" s="124" t="str">
        <f>'Расчеты (обосн) обл.бюд'!I91</f>
        <v>Старухина Т.Ю.</v>
      </c>
      <c r="J175" s="124"/>
    </row>
    <row r="176" spans="3:10" ht="12.75">
      <c r="C176" s="525" t="s">
        <v>146</v>
      </c>
      <c r="D176" s="525"/>
      <c r="F176" s="527" t="s">
        <v>149</v>
      </c>
      <c r="G176" s="527"/>
      <c r="I176" s="525" t="s">
        <v>356</v>
      </c>
      <c r="J176" s="525"/>
    </row>
    <row r="178" spans="2:3" ht="12.75">
      <c r="B178" s="79" t="s">
        <v>359</v>
      </c>
      <c r="C178" s="205">
        <f>'Расчеты (обосн) обл.бюд'!C94</f>
        <v>44001</v>
      </c>
    </row>
  </sheetData>
  <sheetProtection/>
  <mergeCells count="323">
    <mergeCell ref="B5:J5"/>
    <mergeCell ref="E7:J7"/>
    <mergeCell ref="D8:J8"/>
    <mergeCell ref="A19:J19"/>
    <mergeCell ref="B20:B22"/>
    <mergeCell ref="C20:C22"/>
    <mergeCell ref="D20:D22"/>
    <mergeCell ref="E20:H20"/>
    <mergeCell ref="I20:I22"/>
    <mergeCell ref="J20:J22"/>
    <mergeCell ref="E21:E22"/>
    <mergeCell ref="F21:H21"/>
    <mergeCell ref="A30:I30"/>
    <mergeCell ref="A31:J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C36:I36"/>
    <mergeCell ref="A37:J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C44:F44"/>
    <mergeCell ref="H44:I44"/>
    <mergeCell ref="C45:F45"/>
    <mergeCell ref="H45:I45"/>
    <mergeCell ref="C46:F46"/>
    <mergeCell ref="H46:I46"/>
    <mergeCell ref="C47:F47"/>
    <mergeCell ref="H47:I47"/>
    <mergeCell ref="C48:F48"/>
    <mergeCell ref="H48:I48"/>
    <mergeCell ref="A49:I49"/>
    <mergeCell ref="A50:J50"/>
    <mergeCell ref="D51:E51"/>
    <mergeCell ref="H51:I51"/>
    <mergeCell ref="D52:E52"/>
    <mergeCell ref="H52:I52"/>
    <mergeCell ref="H53:I53"/>
    <mergeCell ref="D54:E54"/>
    <mergeCell ref="H54:I54"/>
    <mergeCell ref="H55:I55"/>
    <mergeCell ref="H56:I56"/>
    <mergeCell ref="H57:I57"/>
    <mergeCell ref="D58:E58"/>
    <mergeCell ref="H58:I58"/>
    <mergeCell ref="A59:I59"/>
    <mergeCell ref="A60:J60"/>
    <mergeCell ref="D61:E61"/>
    <mergeCell ref="H61:I61"/>
    <mergeCell ref="A62:I62"/>
    <mergeCell ref="A63:J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A69:I69"/>
    <mergeCell ref="A70:J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A87:I87"/>
    <mergeCell ref="A88:J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A97:I97"/>
    <mergeCell ref="A98:J98"/>
    <mergeCell ref="C99:F99"/>
    <mergeCell ref="H99:I99"/>
    <mergeCell ref="C100:F100"/>
    <mergeCell ref="H100:I100"/>
    <mergeCell ref="A104:I104"/>
    <mergeCell ref="C101:F101"/>
    <mergeCell ref="H101:I101"/>
    <mergeCell ref="C102:F102"/>
    <mergeCell ref="H102:I102"/>
    <mergeCell ref="C103:F103"/>
    <mergeCell ref="H103:I103"/>
    <mergeCell ref="A105:J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I170:J170"/>
    <mergeCell ref="I173:J173"/>
    <mergeCell ref="C176:D176"/>
    <mergeCell ref="F176:G176"/>
    <mergeCell ref="I176:J176"/>
    <mergeCell ref="C114:I114"/>
    <mergeCell ref="H120:I120"/>
    <mergeCell ref="C126:I126"/>
    <mergeCell ref="A127:J127"/>
    <mergeCell ref="D130:E130"/>
    <mergeCell ref="H122:I122"/>
    <mergeCell ref="H14:J14"/>
    <mergeCell ref="E15:G15"/>
    <mergeCell ref="H15:J15"/>
    <mergeCell ref="B10:J10"/>
    <mergeCell ref="E12:G12"/>
    <mergeCell ref="H12:J12"/>
    <mergeCell ref="E13:G13"/>
    <mergeCell ref="H13:J13"/>
    <mergeCell ref="E14:G14"/>
    <mergeCell ref="H134:I134"/>
    <mergeCell ref="D135:E135"/>
    <mergeCell ref="F135:G135"/>
    <mergeCell ref="D120:E120"/>
    <mergeCell ref="F120:G120"/>
    <mergeCell ref="D121:E121"/>
    <mergeCell ref="F121:G121"/>
    <mergeCell ref="H121:I121"/>
    <mergeCell ref="D122:E122"/>
    <mergeCell ref="F122:G122"/>
    <mergeCell ref="D131:E131"/>
    <mergeCell ref="F131:G131"/>
    <mergeCell ref="D132:E132"/>
    <mergeCell ref="F132:G132"/>
    <mergeCell ref="D134:E134"/>
    <mergeCell ref="F134:G134"/>
    <mergeCell ref="D144:E144"/>
    <mergeCell ref="F144:G144"/>
    <mergeCell ref="H144:I144"/>
    <mergeCell ref="D145:E145"/>
    <mergeCell ref="F145:G145"/>
    <mergeCell ref="H145:I145"/>
    <mergeCell ref="D146:E146"/>
    <mergeCell ref="F146:G146"/>
    <mergeCell ref="H146:I146"/>
    <mergeCell ref="D147:E147"/>
    <mergeCell ref="F147:G147"/>
    <mergeCell ref="H147:I147"/>
    <mergeCell ref="D148:E148"/>
    <mergeCell ref="F148:G148"/>
    <mergeCell ref="H148:I148"/>
    <mergeCell ref="D149:E149"/>
    <mergeCell ref="F149:G149"/>
    <mergeCell ref="H149:I149"/>
    <mergeCell ref="D150:E150"/>
    <mergeCell ref="F150:G150"/>
    <mergeCell ref="H150:I150"/>
    <mergeCell ref="D151:E151"/>
    <mergeCell ref="F151:G151"/>
    <mergeCell ref="H151:I151"/>
    <mergeCell ref="C152:I152"/>
    <mergeCell ref="A153:J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D157:E157"/>
    <mergeCell ref="F157:G157"/>
    <mergeCell ref="H157:I157"/>
    <mergeCell ref="D158:E158"/>
    <mergeCell ref="F158:G158"/>
    <mergeCell ref="H158:I158"/>
    <mergeCell ref="D159:E159"/>
    <mergeCell ref="F159:G159"/>
    <mergeCell ref="H159:I159"/>
    <mergeCell ref="H163:I163"/>
    <mergeCell ref="D160:E160"/>
    <mergeCell ref="F160:G160"/>
    <mergeCell ref="H160:I160"/>
    <mergeCell ref="D161:E161"/>
    <mergeCell ref="F161:G161"/>
    <mergeCell ref="H161:I161"/>
    <mergeCell ref="D164:E164"/>
    <mergeCell ref="F164:G164"/>
    <mergeCell ref="H164:I164"/>
    <mergeCell ref="C165:I165"/>
    <mergeCell ref="C166:I166"/>
    <mergeCell ref="D162:E162"/>
    <mergeCell ref="F162:G162"/>
    <mergeCell ref="H162:I162"/>
    <mergeCell ref="D163:E163"/>
    <mergeCell ref="F163:G163"/>
    <mergeCell ref="A115:J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3:E123"/>
    <mergeCell ref="F123:G123"/>
    <mergeCell ref="H123:I123"/>
    <mergeCell ref="D124:E124"/>
    <mergeCell ref="F124:G124"/>
    <mergeCell ref="H124:I124"/>
    <mergeCell ref="H130:I130"/>
    <mergeCell ref="D125:E125"/>
    <mergeCell ref="F125:G125"/>
    <mergeCell ref="H125:I125"/>
    <mergeCell ref="D128:E128"/>
    <mergeCell ref="F128:G128"/>
    <mergeCell ref="H128:I128"/>
    <mergeCell ref="F141:G141"/>
    <mergeCell ref="D129:E129"/>
    <mergeCell ref="F129:G129"/>
    <mergeCell ref="H129:I129"/>
    <mergeCell ref="H132:I132"/>
    <mergeCell ref="D133:E133"/>
    <mergeCell ref="F133:G133"/>
    <mergeCell ref="H133:I133"/>
    <mergeCell ref="H131:I131"/>
    <mergeCell ref="F130:G130"/>
    <mergeCell ref="D141:E141"/>
    <mergeCell ref="D143:E143"/>
    <mergeCell ref="F143:G143"/>
    <mergeCell ref="H143:I143"/>
    <mergeCell ref="D138:E138"/>
    <mergeCell ref="F138:G138"/>
    <mergeCell ref="H138:I138"/>
    <mergeCell ref="H142:I142"/>
    <mergeCell ref="D142:E142"/>
    <mergeCell ref="F142:G142"/>
    <mergeCell ref="A140:J140"/>
    <mergeCell ref="H141:I141"/>
    <mergeCell ref="H135:I135"/>
    <mergeCell ref="D136:E136"/>
    <mergeCell ref="F136:G136"/>
    <mergeCell ref="H136:I136"/>
    <mergeCell ref="C139:I139"/>
    <mergeCell ref="D137:E137"/>
    <mergeCell ref="F137:G137"/>
    <mergeCell ref="H137:I1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zoomScalePageLayoutView="0" workbookViewId="0" topLeftCell="B25">
      <selection activeCell="J28" sqref="J28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245</v>
      </c>
    </row>
    <row r="2" ht="12.75">
      <c r="J2" s="126" t="s">
        <v>246</v>
      </c>
    </row>
    <row r="3" ht="12.75">
      <c r="J3" s="126"/>
    </row>
    <row r="4" ht="12.75">
      <c r="J4" s="126" t="s">
        <v>360</v>
      </c>
    </row>
    <row r="5" spans="2:10" s="60" customFormat="1" ht="18.75">
      <c r="B5" s="577" t="s">
        <v>293</v>
      </c>
      <c r="C5" s="577"/>
      <c r="D5" s="577"/>
      <c r="E5" s="577"/>
      <c r="F5" s="577"/>
      <c r="G5" s="577"/>
      <c r="H5" s="577"/>
      <c r="I5" s="577"/>
      <c r="J5" s="577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294</v>
      </c>
      <c r="E7" s="579" t="s">
        <v>468</v>
      </c>
      <c r="F7" s="579"/>
      <c r="G7" s="579"/>
      <c r="H7" s="579"/>
      <c r="I7" s="579"/>
      <c r="J7" s="579"/>
    </row>
    <row r="8" spans="2:10" s="60" customFormat="1" ht="19.5">
      <c r="B8" s="60" t="s">
        <v>295</v>
      </c>
      <c r="D8" s="579" t="str">
        <f>'Расчеты (обосн) обл.бюд'!D9:J9</f>
        <v>Муниципальное бюджетное дошкольное образовательное учреждение детский сад № 50</v>
      </c>
      <c r="E8" s="579"/>
      <c r="F8" s="579"/>
      <c r="G8" s="579"/>
      <c r="H8" s="579"/>
      <c r="I8" s="579"/>
      <c r="J8" s="579"/>
    </row>
    <row r="9" s="61" customFormat="1" ht="15.75">
      <c r="F9" s="62"/>
    </row>
    <row r="10" spans="2:10" s="61" customFormat="1" ht="15.75">
      <c r="B10" s="634" t="s">
        <v>487</v>
      </c>
      <c r="C10" s="634"/>
      <c r="D10" s="634"/>
      <c r="E10" s="634"/>
      <c r="F10" s="634"/>
      <c r="G10" s="634"/>
      <c r="H10" s="634"/>
      <c r="I10" s="634"/>
      <c r="J10" s="634"/>
    </row>
    <row r="11" s="61" customFormat="1" ht="15.75">
      <c r="F11" s="62"/>
    </row>
    <row r="12" spans="2:10" s="61" customFormat="1" ht="45" customHeight="1">
      <c r="B12" s="137" t="s">
        <v>298</v>
      </c>
      <c r="C12" s="137" t="s">
        <v>0</v>
      </c>
      <c r="D12" s="137" t="s">
        <v>488</v>
      </c>
      <c r="E12" s="623" t="s">
        <v>518</v>
      </c>
      <c r="F12" s="625"/>
      <c r="G12" s="137" t="s">
        <v>450</v>
      </c>
      <c r="H12" s="536" t="s">
        <v>473</v>
      </c>
      <c r="I12" s="536"/>
      <c r="J12" s="536"/>
    </row>
    <row r="13" spans="2:10" s="61" customFormat="1" ht="15.75">
      <c r="B13" s="137"/>
      <c r="C13" s="90" t="s">
        <v>469</v>
      </c>
      <c r="D13" s="137"/>
      <c r="E13" s="623"/>
      <c r="F13" s="625"/>
      <c r="G13" s="137"/>
      <c r="H13" s="640">
        <f>H15</f>
        <v>3366604.1999999997</v>
      </c>
      <c r="I13" s="641"/>
      <c r="J13" s="642"/>
    </row>
    <row r="14" spans="2:10" s="61" customFormat="1" ht="15.75">
      <c r="B14" s="132"/>
      <c r="C14" s="66" t="s">
        <v>489</v>
      </c>
      <c r="D14" s="131"/>
      <c r="E14" s="636"/>
      <c r="F14" s="637"/>
      <c r="G14" s="133"/>
      <c r="H14" s="538"/>
      <c r="I14" s="538"/>
      <c r="J14" s="538"/>
    </row>
    <row r="15" spans="2:10" s="61" customFormat="1" ht="15.75">
      <c r="B15" s="132"/>
      <c r="C15" s="66" t="s">
        <v>453</v>
      </c>
      <c r="D15" s="131">
        <v>191</v>
      </c>
      <c r="E15" s="636">
        <v>121.56</v>
      </c>
      <c r="F15" s="637"/>
      <c r="G15" s="133">
        <v>145</v>
      </c>
      <c r="H15" s="538">
        <f>D15*E15*G15</f>
        <v>3366604.1999999997</v>
      </c>
      <c r="I15" s="538"/>
      <c r="J15" s="538"/>
    </row>
    <row r="16" spans="2:10" s="61" customFormat="1" ht="15.75">
      <c r="B16" s="137"/>
      <c r="C16" s="90" t="s">
        <v>470</v>
      </c>
      <c r="D16" s="137"/>
      <c r="E16" s="623"/>
      <c r="F16" s="625"/>
      <c r="G16" s="137"/>
      <c r="H16" s="640">
        <f>H18</f>
        <v>317271.6</v>
      </c>
      <c r="I16" s="641"/>
      <c r="J16" s="642"/>
    </row>
    <row r="17" spans="2:10" s="61" customFormat="1" ht="15.75">
      <c r="B17" s="132"/>
      <c r="C17" s="66" t="s">
        <v>489</v>
      </c>
      <c r="D17" s="131"/>
      <c r="E17" s="636"/>
      <c r="F17" s="637"/>
      <c r="G17" s="133"/>
      <c r="H17" s="538"/>
      <c r="I17" s="538"/>
      <c r="J17" s="538"/>
    </row>
    <row r="18" spans="2:10" s="61" customFormat="1" ht="15.75">
      <c r="B18" s="132"/>
      <c r="C18" s="66" t="s">
        <v>453</v>
      </c>
      <c r="D18" s="131">
        <v>36</v>
      </c>
      <c r="E18" s="636">
        <v>121.56</v>
      </c>
      <c r="F18" s="637"/>
      <c r="G18" s="133">
        <v>145</v>
      </c>
      <c r="H18" s="538">
        <f>D18*E18*G18/2</f>
        <v>317271.6</v>
      </c>
      <c r="I18" s="538"/>
      <c r="J18" s="538"/>
    </row>
    <row r="19" spans="2:10" s="95" customFormat="1" ht="24" customHeight="1">
      <c r="B19" s="134"/>
      <c r="C19" s="134" t="s">
        <v>181</v>
      </c>
      <c r="D19" s="135">
        <f>SUM(D15:D18)</f>
        <v>227</v>
      </c>
      <c r="E19" s="638"/>
      <c r="F19" s="639"/>
      <c r="G19" s="136"/>
      <c r="H19" s="524">
        <f>H13+H16</f>
        <v>3683875.8</v>
      </c>
      <c r="I19" s="524"/>
      <c r="J19" s="524"/>
    </row>
    <row r="20" s="61" customFormat="1" ht="15.75">
      <c r="F20" s="62"/>
    </row>
    <row r="21" spans="2:6" s="138" customFormat="1" ht="15.75">
      <c r="B21" s="138" t="s">
        <v>474</v>
      </c>
      <c r="F21" s="139"/>
    </row>
    <row r="22" s="138" customFormat="1" ht="15.75">
      <c r="F22" s="139"/>
    </row>
    <row r="23" spans="1:10" s="61" customFormat="1" ht="25.5" customHeight="1">
      <c r="A23" s="544" t="s">
        <v>516</v>
      </c>
      <c r="B23" s="545"/>
      <c r="C23" s="545"/>
      <c r="D23" s="545"/>
      <c r="E23" s="545"/>
      <c r="F23" s="545"/>
      <c r="G23" s="545"/>
      <c r="H23" s="545"/>
      <c r="I23" s="545"/>
      <c r="J23" s="546"/>
    </row>
    <row r="24" spans="1:10" ht="25.5">
      <c r="A24" s="77"/>
      <c r="B24" s="78" t="s">
        <v>298</v>
      </c>
      <c r="C24" s="63" t="s">
        <v>336</v>
      </c>
      <c r="D24" s="547" t="s">
        <v>449</v>
      </c>
      <c r="E24" s="548"/>
      <c r="F24" s="547" t="s">
        <v>517</v>
      </c>
      <c r="G24" s="548"/>
      <c r="H24" s="547" t="s">
        <v>450</v>
      </c>
      <c r="I24" s="548"/>
      <c r="J24" s="63" t="s">
        <v>341</v>
      </c>
    </row>
    <row r="25" spans="1:10" ht="13.5">
      <c r="A25" s="77"/>
      <c r="B25" s="80">
        <v>1</v>
      </c>
      <c r="C25" s="80">
        <v>2</v>
      </c>
      <c r="D25" s="542">
        <v>3</v>
      </c>
      <c r="E25" s="543"/>
      <c r="F25" s="542">
        <v>4</v>
      </c>
      <c r="G25" s="543"/>
      <c r="H25" s="542">
        <v>5</v>
      </c>
      <c r="I25" s="543"/>
      <c r="J25" s="80" t="s">
        <v>364</v>
      </c>
    </row>
    <row r="26" spans="1:10" s="95" customFormat="1" ht="47.25" outlineLevel="1">
      <c r="A26" s="90"/>
      <c r="B26" s="91">
        <v>1</v>
      </c>
      <c r="C26" s="90" t="s">
        <v>519</v>
      </c>
      <c r="D26" s="594">
        <f>D27+D28</f>
        <v>191</v>
      </c>
      <c r="E26" s="595"/>
      <c r="F26" s="596" t="s">
        <v>321</v>
      </c>
      <c r="G26" s="597"/>
      <c r="H26" s="598">
        <v>145</v>
      </c>
      <c r="I26" s="599"/>
      <c r="J26" s="117">
        <f>J27+J28</f>
        <v>3366604.1999999997</v>
      </c>
    </row>
    <row r="27" spans="1:10" s="61" customFormat="1" ht="31.5" outlineLevel="1">
      <c r="A27" s="66"/>
      <c r="B27" s="67"/>
      <c r="C27" s="66" t="s">
        <v>452</v>
      </c>
      <c r="D27" s="551"/>
      <c r="E27" s="552"/>
      <c r="F27" s="530"/>
      <c r="G27" s="531"/>
      <c r="H27" s="532">
        <v>145</v>
      </c>
      <c r="I27" s="533"/>
      <c r="J27" s="82">
        <f>D27*F27*50%*H27</f>
        <v>0</v>
      </c>
    </row>
    <row r="28" spans="1:10" s="61" customFormat="1" ht="15.75" outlineLevel="1">
      <c r="A28" s="66"/>
      <c r="B28" s="67"/>
      <c r="C28" s="66" t="s">
        <v>453</v>
      </c>
      <c r="D28" s="551">
        <v>191</v>
      </c>
      <c r="E28" s="552"/>
      <c r="F28" s="530">
        <v>121.56</v>
      </c>
      <c r="G28" s="531"/>
      <c r="H28" s="532">
        <v>145</v>
      </c>
      <c r="I28" s="533"/>
      <c r="J28" s="82">
        <f>D28*F28*H28</f>
        <v>3366604.1999999997</v>
      </c>
    </row>
    <row r="29" spans="1:10" s="95" customFormat="1" ht="47.25" outlineLevel="1">
      <c r="A29" s="90"/>
      <c r="B29" s="91">
        <v>2</v>
      </c>
      <c r="C29" s="90" t="s">
        <v>520</v>
      </c>
      <c r="D29" s="594">
        <f>D30+D31</f>
        <v>36</v>
      </c>
      <c r="E29" s="595"/>
      <c r="F29" s="596" t="s">
        <v>321</v>
      </c>
      <c r="G29" s="597"/>
      <c r="H29" s="598">
        <v>145</v>
      </c>
      <c r="I29" s="599"/>
      <c r="J29" s="117">
        <f>J30+J31</f>
        <v>317271.6</v>
      </c>
    </row>
    <row r="30" spans="1:10" s="61" customFormat="1" ht="31.5" outlineLevel="1">
      <c r="A30" s="66"/>
      <c r="B30" s="67"/>
      <c r="C30" s="66" t="s">
        <v>452</v>
      </c>
      <c r="D30" s="551"/>
      <c r="E30" s="552"/>
      <c r="F30" s="530"/>
      <c r="G30" s="531"/>
      <c r="H30" s="532">
        <v>145</v>
      </c>
      <c r="I30" s="533"/>
      <c r="J30" s="82">
        <f>D30*F30*H30</f>
        <v>0</v>
      </c>
    </row>
    <row r="31" spans="1:10" s="61" customFormat="1" ht="15.75" outlineLevel="1">
      <c r="A31" s="66"/>
      <c r="B31" s="67"/>
      <c r="C31" s="66" t="s">
        <v>453</v>
      </c>
      <c r="D31" s="551">
        <v>36</v>
      </c>
      <c r="E31" s="552"/>
      <c r="F31" s="530">
        <v>121.56</v>
      </c>
      <c r="G31" s="531"/>
      <c r="H31" s="532">
        <v>145</v>
      </c>
      <c r="I31" s="533"/>
      <c r="J31" s="82">
        <f>D31*F31*H31/2</f>
        <v>317271.6</v>
      </c>
    </row>
    <row r="32" spans="1:10" s="61" customFormat="1" ht="15.75" outlineLevel="1">
      <c r="A32" s="83" t="s">
        <v>314</v>
      </c>
      <c r="B32" s="84"/>
      <c r="C32" s="534" t="s">
        <v>314</v>
      </c>
      <c r="D32" s="534"/>
      <c r="E32" s="534"/>
      <c r="F32" s="534"/>
      <c r="G32" s="534"/>
      <c r="H32" s="534"/>
      <c r="I32" s="535"/>
      <c r="J32" s="76">
        <f>J26+J29</f>
        <v>3683875.8</v>
      </c>
    </row>
    <row r="35" spans="2:10" ht="12.75">
      <c r="B35" s="79" t="s">
        <v>144</v>
      </c>
      <c r="D35" s="124"/>
      <c r="E35" s="124"/>
      <c r="F35" s="125"/>
      <c r="I35" s="124" t="str">
        <f>'Расч (обосн) субс.на иные цели'!I50</f>
        <v>Минкина Н.Г.</v>
      </c>
      <c r="J35" s="124"/>
    </row>
    <row r="36" spans="9:10" ht="12.75">
      <c r="I36" s="525" t="s">
        <v>356</v>
      </c>
      <c r="J36" s="525"/>
    </row>
    <row r="38" spans="2:10" ht="12.75">
      <c r="B38" s="79" t="s">
        <v>357</v>
      </c>
      <c r="D38" s="124"/>
      <c r="E38" s="124"/>
      <c r="F38" s="125"/>
      <c r="I38" s="124" t="str">
        <f>'Расч (обосн) субс.на иные цели'!I53</f>
        <v>Старухина Т.Ю.</v>
      </c>
      <c r="J38" s="124"/>
    </row>
    <row r="39" spans="9:10" ht="12.75">
      <c r="I39" s="525" t="s">
        <v>356</v>
      </c>
      <c r="J39" s="525"/>
    </row>
    <row r="41" spans="2:10" ht="12.75">
      <c r="B41" s="79" t="s">
        <v>358</v>
      </c>
      <c r="C41" s="124" t="str">
        <f>'Расч (обосн) субс.на иные цели'!C56</f>
        <v>гл.бухгалтер</v>
      </c>
      <c r="D41" s="124"/>
      <c r="F41" s="125" t="str">
        <f>'Расчеты (обосн) местн.б'!F195</f>
        <v>52-38-44</v>
      </c>
      <c r="G41" s="124"/>
      <c r="I41" s="124" t="str">
        <f>'Расч (обосн) субс.на иные цели'!I56</f>
        <v>Старухина Т.Ю.</v>
      </c>
      <c r="J41" s="124"/>
    </row>
    <row r="42" spans="3:10" ht="12.75">
      <c r="C42" s="526" t="s">
        <v>146</v>
      </c>
      <c r="D42" s="526"/>
      <c r="F42" s="527" t="s">
        <v>149</v>
      </c>
      <c r="G42" s="527"/>
      <c r="I42" s="525" t="s">
        <v>356</v>
      </c>
      <c r="J42" s="525"/>
    </row>
    <row r="44" spans="2:3" ht="12.75">
      <c r="B44" s="79" t="s">
        <v>359</v>
      </c>
      <c r="C44" s="205">
        <f>'Расчеты (обосн) местн.б'!C198</f>
        <v>44001</v>
      </c>
    </row>
  </sheetData>
  <sheetProtection/>
  <mergeCells count="51">
    <mergeCell ref="B5:J5"/>
    <mergeCell ref="E7:J7"/>
    <mergeCell ref="D8:J8"/>
    <mergeCell ref="A23:J23"/>
    <mergeCell ref="D24:E24"/>
    <mergeCell ref="F24:G24"/>
    <mergeCell ref="H24:I24"/>
    <mergeCell ref="H19:J19"/>
    <mergeCell ref="E12:F12"/>
    <mergeCell ref="E14:F14"/>
    <mergeCell ref="D25:E25"/>
    <mergeCell ref="F25:G25"/>
    <mergeCell ref="H25:I25"/>
    <mergeCell ref="D26:E26"/>
    <mergeCell ref="F26:G26"/>
    <mergeCell ref="H26:I26"/>
    <mergeCell ref="H30:I30"/>
    <mergeCell ref="D27:E27"/>
    <mergeCell ref="F27:G27"/>
    <mergeCell ref="H27:I27"/>
    <mergeCell ref="D28:E28"/>
    <mergeCell ref="F28:G28"/>
    <mergeCell ref="H28:I28"/>
    <mergeCell ref="F31:G31"/>
    <mergeCell ref="H31:I31"/>
    <mergeCell ref="C32:I32"/>
    <mergeCell ref="I36:J36"/>
    <mergeCell ref="I39:J39"/>
    <mergeCell ref="D29:E29"/>
    <mergeCell ref="F29:G29"/>
    <mergeCell ref="H29:I29"/>
    <mergeCell ref="D30:E30"/>
    <mergeCell ref="F30:G30"/>
    <mergeCell ref="C42:D42"/>
    <mergeCell ref="F42:G42"/>
    <mergeCell ref="I42:J42"/>
    <mergeCell ref="B10:J10"/>
    <mergeCell ref="H12:J12"/>
    <mergeCell ref="H14:J14"/>
    <mergeCell ref="H15:J15"/>
    <mergeCell ref="H13:J13"/>
    <mergeCell ref="E13:F13"/>
    <mergeCell ref="D31:E31"/>
    <mergeCell ref="E15:F15"/>
    <mergeCell ref="E19:F19"/>
    <mergeCell ref="E17:F17"/>
    <mergeCell ref="H17:J17"/>
    <mergeCell ref="E18:F18"/>
    <mergeCell ref="H18:J18"/>
    <mergeCell ref="H16:J16"/>
    <mergeCell ref="E16:F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zoomScale="75" zoomScaleNormal="75" zoomScalePageLayoutView="0" workbookViewId="0" topLeftCell="B121">
      <selection activeCell="G156" sqref="G156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8.875" style="79" customWidth="1"/>
    <col min="12" max="12" width="10.00390625" style="79" bestFit="1" customWidth="1"/>
    <col min="13" max="16384" width="8.875" style="79" customWidth="1"/>
  </cols>
  <sheetData>
    <row r="1" ht="12.75">
      <c r="J1" s="126" t="s">
        <v>245</v>
      </c>
    </row>
    <row r="2" ht="12.75">
      <c r="J2" s="126" t="s">
        <v>246</v>
      </c>
    </row>
    <row r="3" ht="12.75">
      <c r="J3" s="126"/>
    </row>
    <row r="4" ht="12.75">
      <c r="J4" s="126" t="s">
        <v>360</v>
      </c>
    </row>
    <row r="5" spans="2:10" s="60" customFormat="1" ht="18.75">
      <c r="B5" s="577" t="s">
        <v>293</v>
      </c>
      <c r="C5" s="577"/>
      <c r="D5" s="577"/>
      <c r="E5" s="577"/>
      <c r="F5" s="577"/>
      <c r="G5" s="577"/>
      <c r="H5" s="577"/>
      <c r="I5" s="577"/>
      <c r="J5" s="577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294</v>
      </c>
      <c r="E7" s="579" t="s">
        <v>471</v>
      </c>
      <c r="F7" s="579"/>
      <c r="G7" s="579"/>
      <c r="H7" s="579"/>
      <c r="I7" s="579"/>
      <c r="J7" s="579"/>
    </row>
    <row r="8" spans="2:10" s="60" customFormat="1" ht="19.5">
      <c r="B8" s="60" t="s">
        <v>295</v>
      </c>
      <c r="D8" s="579" t="str">
        <f>'Расч (обосн) субс.на иные цели'!D8:J8</f>
        <v>Муниципальное бюджетное дошкольное образовательное учреждение детский сад № 50</v>
      </c>
      <c r="E8" s="579"/>
      <c r="F8" s="579"/>
      <c r="G8" s="579"/>
      <c r="H8" s="579"/>
      <c r="I8" s="579"/>
      <c r="J8" s="579"/>
    </row>
    <row r="9" s="61" customFormat="1" ht="15.75">
      <c r="F9" s="62"/>
    </row>
    <row r="10" spans="2:10" s="61" customFormat="1" ht="15.75">
      <c r="B10" s="634" t="s">
        <v>484</v>
      </c>
      <c r="C10" s="634"/>
      <c r="D10" s="634"/>
      <c r="E10" s="634"/>
      <c r="F10" s="634"/>
      <c r="G10" s="634"/>
      <c r="H10" s="634"/>
      <c r="I10" s="634"/>
      <c r="J10" s="634"/>
    </row>
    <row r="11" s="61" customFormat="1" ht="15.75">
      <c r="F11" s="62"/>
    </row>
    <row r="12" spans="2:10" s="61" customFormat="1" ht="45" customHeight="1">
      <c r="B12" s="137" t="s">
        <v>298</v>
      </c>
      <c r="C12" s="137" t="s">
        <v>485</v>
      </c>
      <c r="D12" s="137" t="s">
        <v>483</v>
      </c>
      <c r="E12" s="536" t="s">
        <v>486</v>
      </c>
      <c r="F12" s="536"/>
      <c r="G12" s="536"/>
      <c r="H12" s="536" t="s">
        <v>473</v>
      </c>
      <c r="I12" s="536"/>
      <c r="J12" s="536"/>
    </row>
    <row r="13" spans="2:10" s="61" customFormat="1" ht="30">
      <c r="B13" s="132">
        <v>1</v>
      </c>
      <c r="C13" s="132" t="s">
        <v>609</v>
      </c>
      <c r="D13" s="131">
        <v>20</v>
      </c>
      <c r="E13" s="537">
        <v>2534.306</v>
      </c>
      <c r="F13" s="537"/>
      <c r="G13" s="537"/>
      <c r="H13" s="538">
        <f>D13*E13</f>
        <v>50686.12</v>
      </c>
      <c r="I13" s="538"/>
      <c r="J13" s="538"/>
    </row>
    <row r="14" spans="2:10" s="61" customFormat="1" ht="15.75">
      <c r="B14" s="132"/>
      <c r="C14" s="132"/>
      <c r="D14" s="131"/>
      <c r="E14" s="537"/>
      <c r="F14" s="537"/>
      <c r="G14" s="537"/>
      <c r="H14" s="538"/>
      <c r="I14" s="538"/>
      <c r="J14" s="538"/>
    </row>
    <row r="15" spans="2:10" s="95" customFormat="1" ht="15.75">
      <c r="B15" s="134"/>
      <c r="C15" s="134" t="s">
        <v>181</v>
      </c>
      <c r="D15" s="135">
        <f>SUM(D13:D14)</f>
        <v>20</v>
      </c>
      <c r="E15" s="523">
        <f>SUM(E13:G14)</f>
        <v>2534.306</v>
      </c>
      <c r="F15" s="523"/>
      <c r="G15" s="523"/>
      <c r="H15" s="524">
        <f>SUM(H13:J14)</f>
        <v>50686.12</v>
      </c>
      <c r="I15" s="524"/>
      <c r="J15" s="524"/>
    </row>
    <row r="16" s="61" customFormat="1" ht="15.75">
      <c r="F16" s="62"/>
    </row>
    <row r="17" spans="2:6" s="138" customFormat="1" ht="15.75">
      <c r="B17" s="138" t="s">
        <v>474</v>
      </c>
      <c r="F17" s="139"/>
    </row>
    <row r="18" s="138" customFormat="1" ht="15.75">
      <c r="F18" s="139"/>
    </row>
    <row r="19" spans="1:10" s="61" customFormat="1" ht="23.25" customHeight="1">
      <c r="A19" s="544" t="s">
        <v>521</v>
      </c>
      <c r="B19" s="545"/>
      <c r="C19" s="545"/>
      <c r="D19" s="545"/>
      <c r="E19" s="545"/>
      <c r="F19" s="545"/>
      <c r="G19" s="545"/>
      <c r="H19" s="545"/>
      <c r="I19" s="545"/>
      <c r="J19" s="546"/>
    </row>
    <row r="20" spans="1:10" ht="33" customHeight="1">
      <c r="A20" s="77"/>
      <c r="B20" s="78" t="s">
        <v>298</v>
      </c>
      <c r="C20" s="63" t="s">
        <v>336</v>
      </c>
      <c r="D20" s="547" t="s">
        <v>361</v>
      </c>
      <c r="E20" s="548"/>
      <c r="F20" s="547" t="s">
        <v>362</v>
      </c>
      <c r="G20" s="548"/>
      <c r="H20" s="547" t="s">
        <v>363</v>
      </c>
      <c r="I20" s="548"/>
      <c r="J20" s="63" t="s">
        <v>341</v>
      </c>
    </row>
    <row r="21" spans="1:10" ht="13.5">
      <c r="A21" s="77"/>
      <c r="B21" s="80">
        <v>1</v>
      </c>
      <c r="C21" s="80">
        <v>2</v>
      </c>
      <c r="D21" s="542">
        <v>3</v>
      </c>
      <c r="E21" s="543"/>
      <c r="F21" s="542">
        <v>4</v>
      </c>
      <c r="G21" s="543"/>
      <c r="H21" s="542">
        <v>5</v>
      </c>
      <c r="I21" s="543"/>
      <c r="J21" s="80" t="s">
        <v>364</v>
      </c>
    </row>
    <row r="22" spans="1:10" s="61" customFormat="1" ht="15.75" outlineLevel="1">
      <c r="A22" s="66"/>
      <c r="B22" s="67">
        <v>1</v>
      </c>
      <c r="C22" s="75"/>
      <c r="D22" s="528"/>
      <c r="E22" s="529"/>
      <c r="F22" s="530"/>
      <c r="G22" s="531"/>
      <c r="H22" s="532">
        <v>11</v>
      </c>
      <c r="I22" s="533"/>
      <c r="J22" s="82">
        <f>D22*F22*H22</f>
        <v>0</v>
      </c>
    </row>
    <row r="23" spans="1:10" s="61" customFormat="1" ht="15.75" outlineLevel="1">
      <c r="A23" s="66"/>
      <c r="B23" s="67"/>
      <c r="C23" s="75"/>
      <c r="D23" s="528"/>
      <c r="E23" s="529"/>
      <c r="F23" s="530"/>
      <c r="G23" s="531"/>
      <c r="H23" s="532"/>
      <c r="I23" s="533"/>
      <c r="J23" s="82"/>
    </row>
    <row r="24" spans="1:10" s="61" customFormat="1" ht="15.75" outlineLevel="1">
      <c r="A24" s="83" t="s">
        <v>314</v>
      </c>
      <c r="B24" s="84"/>
      <c r="C24" s="534" t="s">
        <v>314</v>
      </c>
      <c r="D24" s="534"/>
      <c r="E24" s="534"/>
      <c r="F24" s="534"/>
      <c r="G24" s="534"/>
      <c r="H24" s="534"/>
      <c r="I24" s="535"/>
      <c r="J24" s="76">
        <f>J22</f>
        <v>0</v>
      </c>
    </row>
    <row r="25" spans="1:10" s="61" customFormat="1" ht="24" customHeight="1">
      <c r="A25" s="544" t="s">
        <v>365</v>
      </c>
      <c r="B25" s="545"/>
      <c r="C25" s="545"/>
      <c r="D25" s="545"/>
      <c r="E25" s="545"/>
      <c r="F25" s="545"/>
      <c r="G25" s="545"/>
      <c r="H25" s="545"/>
      <c r="I25" s="545"/>
      <c r="J25" s="545"/>
    </row>
    <row r="26" spans="1:10" ht="27">
      <c r="A26" s="77"/>
      <c r="B26" s="97" t="s">
        <v>298</v>
      </c>
      <c r="C26" s="63" t="s">
        <v>336</v>
      </c>
      <c r="D26" s="554" t="s">
        <v>337</v>
      </c>
      <c r="E26" s="554"/>
      <c r="F26" s="63" t="s">
        <v>338</v>
      </c>
      <c r="G26" s="63" t="s">
        <v>339</v>
      </c>
      <c r="H26" s="554" t="s">
        <v>340</v>
      </c>
      <c r="I26" s="554"/>
      <c r="J26" s="63" t="s">
        <v>341</v>
      </c>
    </row>
    <row r="27" spans="1:10" s="99" customFormat="1" ht="12.75">
      <c r="A27" s="98"/>
      <c r="B27" s="80">
        <v>1</v>
      </c>
      <c r="C27" s="80">
        <v>2</v>
      </c>
      <c r="D27" s="542">
        <v>3</v>
      </c>
      <c r="E27" s="543"/>
      <c r="F27" s="80">
        <v>4</v>
      </c>
      <c r="G27" s="80">
        <v>5</v>
      </c>
      <c r="H27" s="542">
        <v>6</v>
      </c>
      <c r="I27" s="543"/>
      <c r="J27" s="80" t="s">
        <v>342</v>
      </c>
    </row>
    <row r="28" spans="1:10" s="61" customFormat="1" ht="15.75" outlineLevel="1">
      <c r="A28" s="66"/>
      <c r="B28" s="67">
        <v>1</v>
      </c>
      <c r="C28" s="66" t="s">
        <v>366</v>
      </c>
      <c r="D28" s="75" t="s">
        <v>344</v>
      </c>
      <c r="E28" s="100"/>
      <c r="F28" s="81"/>
      <c r="G28" s="101"/>
      <c r="H28" s="528">
        <v>12</v>
      </c>
      <c r="I28" s="529"/>
      <c r="J28" s="74">
        <f aca="true" t="shared" si="0" ref="J28:J33">F28*G28*H28</f>
        <v>0</v>
      </c>
    </row>
    <row r="29" spans="1:10" s="61" customFormat="1" ht="30" customHeight="1" hidden="1" outlineLevel="1">
      <c r="A29" s="66"/>
      <c r="B29" s="67">
        <v>2</v>
      </c>
      <c r="C29" s="66" t="s">
        <v>367</v>
      </c>
      <c r="D29" s="620" t="s">
        <v>368</v>
      </c>
      <c r="E29" s="621"/>
      <c r="F29" s="81"/>
      <c r="G29" s="101"/>
      <c r="H29" s="528">
        <v>12</v>
      </c>
      <c r="I29" s="529"/>
      <c r="J29" s="74">
        <f t="shared" si="0"/>
        <v>0</v>
      </c>
    </row>
    <row r="30" spans="1:10" s="61" customFormat="1" ht="15.75" hidden="1" outlineLevel="1">
      <c r="A30" s="114"/>
      <c r="B30" s="102">
        <v>3</v>
      </c>
      <c r="C30" s="66" t="s">
        <v>369</v>
      </c>
      <c r="D30" s="75" t="s">
        <v>370</v>
      </c>
      <c r="E30" s="100"/>
      <c r="F30" s="81"/>
      <c r="G30" s="101"/>
      <c r="H30" s="528">
        <v>12</v>
      </c>
      <c r="I30" s="529"/>
      <c r="J30" s="74">
        <f t="shared" si="0"/>
        <v>0</v>
      </c>
    </row>
    <row r="31" spans="1:10" s="61" customFormat="1" ht="15.75" hidden="1" outlineLevel="1">
      <c r="A31" s="114"/>
      <c r="B31" s="102">
        <v>4</v>
      </c>
      <c r="C31" s="66" t="s">
        <v>371</v>
      </c>
      <c r="D31" s="75" t="s">
        <v>370</v>
      </c>
      <c r="E31" s="100"/>
      <c r="F31" s="81"/>
      <c r="G31" s="101"/>
      <c r="H31" s="528">
        <v>12</v>
      </c>
      <c r="I31" s="529"/>
      <c r="J31" s="74">
        <f t="shared" si="0"/>
        <v>0</v>
      </c>
    </row>
    <row r="32" spans="1:10" s="61" customFormat="1" ht="15.75" hidden="1" outlineLevel="1">
      <c r="A32" s="114"/>
      <c r="B32" s="102">
        <v>5</v>
      </c>
      <c r="C32" s="66" t="s">
        <v>343</v>
      </c>
      <c r="D32" s="75" t="s">
        <v>372</v>
      </c>
      <c r="E32" s="100"/>
      <c r="F32" s="81"/>
      <c r="G32" s="101"/>
      <c r="H32" s="528">
        <v>12</v>
      </c>
      <c r="I32" s="529"/>
      <c r="J32" s="74">
        <f t="shared" si="0"/>
        <v>0</v>
      </c>
    </row>
    <row r="33" spans="1:10" s="61" customFormat="1" ht="15.75" hidden="1" outlineLevel="1">
      <c r="A33" s="114"/>
      <c r="B33" s="102">
        <v>6</v>
      </c>
      <c r="C33" s="66" t="s">
        <v>373</v>
      </c>
      <c r="D33" s="588" t="s">
        <v>374</v>
      </c>
      <c r="E33" s="589"/>
      <c r="F33" s="81"/>
      <c r="G33" s="101"/>
      <c r="H33" s="528">
        <v>12</v>
      </c>
      <c r="I33" s="529"/>
      <c r="J33" s="74">
        <f t="shared" si="0"/>
        <v>0</v>
      </c>
    </row>
    <row r="34" spans="1:10" s="61" customFormat="1" ht="15.75" outlineLevel="1">
      <c r="A34" s="553" t="s">
        <v>314</v>
      </c>
      <c r="B34" s="534"/>
      <c r="C34" s="534"/>
      <c r="D34" s="534"/>
      <c r="E34" s="534"/>
      <c r="F34" s="534"/>
      <c r="G34" s="534"/>
      <c r="H34" s="534"/>
      <c r="I34" s="535"/>
      <c r="J34" s="103">
        <f>SUM(J28:J33)</f>
        <v>0</v>
      </c>
    </row>
    <row r="35" spans="1:10" s="61" customFormat="1" ht="21.75" customHeight="1">
      <c r="A35" s="544" t="s">
        <v>375</v>
      </c>
      <c r="B35" s="545"/>
      <c r="C35" s="545"/>
      <c r="D35" s="545"/>
      <c r="E35" s="545"/>
      <c r="F35" s="545"/>
      <c r="G35" s="545"/>
      <c r="H35" s="545"/>
      <c r="I35" s="545"/>
      <c r="J35" s="545"/>
    </row>
    <row r="36" spans="1:10" s="61" customFormat="1" ht="31.5" outlineLevel="1">
      <c r="A36" s="66"/>
      <c r="B36" s="67">
        <v>1</v>
      </c>
      <c r="C36" s="66" t="s">
        <v>376</v>
      </c>
      <c r="D36" s="588" t="s">
        <v>377</v>
      </c>
      <c r="E36" s="589"/>
      <c r="F36" s="68"/>
      <c r="G36" s="104"/>
      <c r="H36" s="551">
        <v>12</v>
      </c>
      <c r="I36" s="552"/>
      <c r="J36" s="74">
        <f>F36*G36*H36</f>
        <v>0</v>
      </c>
    </row>
    <row r="37" spans="1:10" s="61" customFormat="1" ht="15.75" outlineLevel="1">
      <c r="A37" s="553" t="s">
        <v>314</v>
      </c>
      <c r="B37" s="534"/>
      <c r="C37" s="534"/>
      <c r="D37" s="534"/>
      <c r="E37" s="534"/>
      <c r="F37" s="534"/>
      <c r="G37" s="534"/>
      <c r="H37" s="534"/>
      <c r="I37" s="535"/>
      <c r="J37" s="76">
        <f>SUM(J36:J36)</f>
        <v>0</v>
      </c>
    </row>
    <row r="38" spans="1:10" s="61" customFormat="1" ht="27.75" customHeight="1">
      <c r="A38" s="544" t="s">
        <v>522</v>
      </c>
      <c r="B38" s="545"/>
      <c r="C38" s="545"/>
      <c r="D38" s="545"/>
      <c r="E38" s="545"/>
      <c r="F38" s="545"/>
      <c r="G38" s="545"/>
      <c r="H38" s="545"/>
      <c r="I38" s="545"/>
      <c r="J38" s="545"/>
    </row>
    <row r="39" spans="1:10" ht="27">
      <c r="A39" s="77"/>
      <c r="B39" s="97" t="s">
        <v>298</v>
      </c>
      <c r="C39" s="63" t="s">
        <v>336</v>
      </c>
      <c r="D39" s="554" t="s">
        <v>337</v>
      </c>
      <c r="E39" s="554"/>
      <c r="F39" s="63" t="s">
        <v>338</v>
      </c>
      <c r="G39" s="63" t="s">
        <v>339</v>
      </c>
      <c r="H39" s="554" t="s">
        <v>340</v>
      </c>
      <c r="I39" s="554"/>
      <c r="J39" s="63" t="s">
        <v>341</v>
      </c>
    </row>
    <row r="40" spans="1:10" s="99" customFormat="1" ht="12.75">
      <c r="A40" s="98"/>
      <c r="B40" s="80">
        <v>1</v>
      </c>
      <c r="C40" s="80">
        <v>2</v>
      </c>
      <c r="D40" s="542">
        <v>3</v>
      </c>
      <c r="E40" s="543"/>
      <c r="F40" s="80">
        <v>4</v>
      </c>
      <c r="G40" s="80">
        <v>5</v>
      </c>
      <c r="H40" s="542">
        <v>6</v>
      </c>
      <c r="I40" s="543"/>
      <c r="J40" s="80" t="s">
        <v>342</v>
      </c>
    </row>
    <row r="41" spans="1:10" s="95" customFormat="1" ht="31.5" outlineLevel="2">
      <c r="A41" s="90"/>
      <c r="B41" s="91" t="s">
        <v>387</v>
      </c>
      <c r="C41" s="90" t="s">
        <v>388</v>
      </c>
      <c r="D41" s="616" t="s">
        <v>321</v>
      </c>
      <c r="E41" s="617"/>
      <c r="F41" s="106" t="s">
        <v>321</v>
      </c>
      <c r="G41" s="106" t="s">
        <v>321</v>
      </c>
      <c r="H41" s="618" t="s">
        <v>321</v>
      </c>
      <c r="I41" s="619"/>
      <c r="J41" s="94"/>
    </row>
    <row r="42" spans="1:10" s="61" customFormat="1" ht="15.75" outlineLevel="2">
      <c r="A42" s="66"/>
      <c r="B42" s="107" t="s">
        <v>322</v>
      </c>
      <c r="C42" s="66"/>
      <c r="D42" s="549"/>
      <c r="E42" s="550"/>
      <c r="F42" s="105"/>
      <c r="G42" s="101"/>
      <c r="H42" s="551"/>
      <c r="I42" s="552"/>
      <c r="J42" s="74">
        <f aca="true" t="shared" si="1" ref="J42:J47">F42*G42*H42</f>
        <v>0</v>
      </c>
    </row>
    <row r="43" spans="1:10" s="61" customFormat="1" ht="15.75" hidden="1" outlineLevel="2">
      <c r="A43" s="66"/>
      <c r="B43" s="67" t="s">
        <v>324</v>
      </c>
      <c r="C43" s="66"/>
      <c r="D43" s="549"/>
      <c r="E43" s="550"/>
      <c r="F43" s="105"/>
      <c r="G43" s="101"/>
      <c r="H43" s="551"/>
      <c r="I43" s="552"/>
      <c r="J43" s="74">
        <f t="shared" si="1"/>
        <v>0</v>
      </c>
    </row>
    <row r="44" spans="1:10" s="61" customFormat="1" ht="15.75" hidden="1" outlineLevel="2">
      <c r="A44" s="66"/>
      <c r="B44" s="107" t="s">
        <v>393</v>
      </c>
      <c r="C44" s="66"/>
      <c r="D44" s="549"/>
      <c r="E44" s="550"/>
      <c r="F44" s="105"/>
      <c r="G44" s="101"/>
      <c r="H44" s="551"/>
      <c r="I44" s="552"/>
      <c r="J44" s="74">
        <f>F44*G44*H44</f>
        <v>0</v>
      </c>
    </row>
    <row r="45" spans="1:10" s="61" customFormat="1" ht="15.75" hidden="1" outlineLevel="2">
      <c r="A45" s="66"/>
      <c r="B45" s="67" t="s">
        <v>395</v>
      </c>
      <c r="C45" s="66"/>
      <c r="D45" s="549"/>
      <c r="E45" s="550"/>
      <c r="F45" s="105"/>
      <c r="G45" s="101"/>
      <c r="H45" s="551"/>
      <c r="I45" s="552"/>
      <c r="J45" s="74">
        <f t="shared" si="1"/>
        <v>0</v>
      </c>
    </row>
    <row r="46" spans="1:10" s="61" customFormat="1" ht="15.75" hidden="1" outlineLevel="2">
      <c r="A46" s="66"/>
      <c r="B46" s="67" t="s">
        <v>397</v>
      </c>
      <c r="C46" s="66"/>
      <c r="D46" s="549"/>
      <c r="E46" s="550"/>
      <c r="F46" s="105"/>
      <c r="G46" s="101"/>
      <c r="H46" s="551"/>
      <c r="I46" s="552"/>
      <c r="J46" s="74"/>
    </row>
    <row r="47" spans="1:10" s="61" customFormat="1" ht="15.75" hidden="1" outlineLevel="2">
      <c r="A47" s="66"/>
      <c r="B47" s="67" t="s">
        <v>412</v>
      </c>
      <c r="C47" s="66"/>
      <c r="D47" s="549"/>
      <c r="E47" s="550"/>
      <c r="F47" s="105"/>
      <c r="G47" s="101"/>
      <c r="H47" s="551"/>
      <c r="I47" s="552"/>
      <c r="J47" s="74">
        <f t="shared" si="1"/>
        <v>0</v>
      </c>
    </row>
    <row r="48" spans="1:10" s="95" customFormat="1" ht="31.5" outlineLevel="2">
      <c r="A48" s="90"/>
      <c r="B48" s="91" t="s">
        <v>415</v>
      </c>
      <c r="C48" s="90" t="s">
        <v>416</v>
      </c>
      <c r="D48" s="616" t="s">
        <v>321</v>
      </c>
      <c r="E48" s="617"/>
      <c r="F48" s="106" t="s">
        <v>321</v>
      </c>
      <c r="G48" s="106" t="s">
        <v>321</v>
      </c>
      <c r="H48" s="618" t="s">
        <v>321</v>
      </c>
      <c r="I48" s="619"/>
      <c r="J48" s="94"/>
    </row>
    <row r="49" spans="1:10" s="61" customFormat="1" ht="15.75" outlineLevel="2">
      <c r="A49" s="66"/>
      <c r="B49" s="67" t="s">
        <v>327</v>
      </c>
      <c r="C49" s="66"/>
      <c r="D49" s="549"/>
      <c r="E49" s="550"/>
      <c r="F49" s="105"/>
      <c r="G49" s="101"/>
      <c r="H49" s="551"/>
      <c r="I49" s="552"/>
      <c r="J49" s="74">
        <f aca="true" t="shared" si="2" ref="J49:J54">G49*H49*I49</f>
        <v>0</v>
      </c>
    </row>
    <row r="50" spans="1:10" s="61" customFormat="1" ht="15.75" hidden="1" outlineLevel="2">
      <c r="A50" s="66"/>
      <c r="B50" s="67" t="s">
        <v>329</v>
      </c>
      <c r="C50" s="66"/>
      <c r="D50" s="549"/>
      <c r="E50" s="550"/>
      <c r="F50" s="105"/>
      <c r="G50" s="101"/>
      <c r="H50" s="551"/>
      <c r="I50" s="552"/>
      <c r="J50" s="74">
        <f t="shared" si="2"/>
        <v>0</v>
      </c>
    </row>
    <row r="51" spans="1:10" s="61" customFormat="1" ht="15.75" hidden="1" outlineLevel="2">
      <c r="A51" s="66"/>
      <c r="B51" s="67" t="s">
        <v>331</v>
      </c>
      <c r="C51" s="66"/>
      <c r="D51" s="549"/>
      <c r="E51" s="550"/>
      <c r="F51" s="105"/>
      <c r="G51" s="101"/>
      <c r="H51" s="551"/>
      <c r="I51" s="552"/>
      <c r="J51" s="74">
        <f t="shared" si="2"/>
        <v>0</v>
      </c>
    </row>
    <row r="52" spans="1:10" s="61" customFormat="1" ht="15.75" hidden="1" outlineLevel="2">
      <c r="A52" s="66"/>
      <c r="B52" s="67" t="s">
        <v>333</v>
      </c>
      <c r="C52" s="66"/>
      <c r="D52" s="549"/>
      <c r="E52" s="550"/>
      <c r="F52" s="105"/>
      <c r="G52" s="101"/>
      <c r="H52" s="551"/>
      <c r="I52" s="552"/>
      <c r="J52" s="74">
        <f t="shared" si="2"/>
        <v>0</v>
      </c>
    </row>
    <row r="53" spans="1:10" s="61" customFormat="1" ht="15.75" hidden="1" outlineLevel="2">
      <c r="A53" s="66"/>
      <c r="B53" s="67" t="s">
        <v>423</v>
      </c>
      <c r="C53" s="66"/>
      <c r="D53" s="549"/>
      <c r="E53" s="550"/>
      <c r="F53" s="105"/>
      <c r="G53" s="101"/>
      <c r="H53" s="551"/>
      <c r="I53" s="552"/>
      <c r="J53" s="74">
        <f t="shared" si="2"/>
        <v>0</v>
      </c>
    </row>
    <row r="54" spans="1:10" s="61" customFormat="1" ht="15.75" hidden="1" outlineLevel="2">
      <c r="A54" s="66"/>
      <c r="B54" s="67" t="s">
        <v>425</v>
      </c>
      <c r="C54" s="66"/>
      <c r="D54" s="549"/>
      <c r="E54" s="550"/>
      <c r="F54" s="105"/>
      <c r="G54" s="101"/>
      <c r="H54" s="551"/>
      <c r="I54" s="552"/>
      <c r="J54" s="74">
        <f t="shared" si="2"/>
        <v>0</v>
      </c>
    </row>
    <row r="55" spans="1:10" s="61" customFormat="1" ht="15.75" outlineLevel="2">
      <c r="A55" s="553" t="s">
        <v>314</v>
      </c>
      <c r="B55" s="534"/>
      <c r="C55" s="534"/>
      <c r="D55" s="534"/>
      <c r="E55" s="534"/>
      <c r="F55" s="534"/>
      <c r="G55" s="534"/>
      <c r="H55" s="534"/>
      <c r="I55" s="535"/>
      <c r="J55" s="103">
        <f>SUM(J42:J54)</f>
        <v>0</v>
      </c>
    </row>
    <row r="56" spans="1:10" s="61" customFormat="1" ht="24" customHeight="1">
      <c r="A56" s="544" t="s">
        <v>523</v>
      </c>
      <c r="B56" s="545"/>
      <c r="C56" s="545"/>
      <c r="D56" s="545"/>
      <c r="E56" s="545"/>
      <c r="F56" s="545"/>
      <c r="G56" s="545"/>
      <c r="H56" s="545"/>
      <c r="I56" s="545"/>
      <c r="J56" s="545"/>
    </row>
    <row r="57" spans="1:10" ht="27">
      <c r="A57" s="77"/>
      <c r="B57" s="97" t="s">
        <v>298</v>
      </c>
      <c r="C57" s="63" t="s">
        <v>336</v>
      </c>
      <c r="D57" s="554" t="s">
        <v>337</v>
      </c>
      <c r="E57" s="554"/>
      <c r="F57" s="63" t="s">
        <v>338</v>
      </c>
      <c r="G57" s="63" t="s">
        <v>339</v>
      </c>
      <c r="H57" s="554" t="s">
        <v>340</v>
      </c>
      <c r="I57" s="554"/>
      <c r="J57" s="63" t="s">
        <v>341</v>
      </c>
    </row>
    <row r="58" spans="1:10" s="99" customFormat="1" ht="12.75">
      <c r="A58" s="98"/>
      <c r="B58" s="80">
        <v>1</v>
      </c>
      <c r="C58" s="80">
        <v>2</v>
      </c>
      <c r="D58" s="542">
        <v>3</v>
      </c>
      <c r="E58" s="543"/>
      <c r="F58" s="80">
        <v>4</v>
      </c>
      <c r="G58" s="80">
        <v>5</v>
      </c>
      <c r="H58" s="542">
        <v>6</v>
      </c>
      <c r="I58" s="543"/>
      <c r="J58" s="80" t="s">
        <v>342</v>
      </c>
    </row>
    <row r="59" spans="1:10" s="61" customFormat="1" ht="15.75" outlineLevel="2">
      <c r="A59" s="66"/>
      <c r="B59" s="67">
        <v>1</v>
      </c>
      <c r="C59" s="66"/>
      <c r="D59" s="549"/>
      <c r="E59" s="550"/>
      <c r="F59" s="70"/>
      <c r="G59" s="101"/>
      <c r="H59" s="551">
        <v>12</v>
      </c>
      <c r="I59" s="552"/>
      <c r="J59" s="74">
        <f aca="true" t="shared" si="3" ref="J59:J64">F59*G59*H59</f>
        <v>0</v>
      </c>
    </row>
    <row r="60" spans="1:10" s="61" customFormat="1" ht="15.75" hidden="1" outlineLevel="2">
      <c r="A60" s="66"/>
      <c r="B60" s="67">
        <v>2</v>
      </c>
      <c r="C60" s="66"/>
      <c r="D60" s="549"/>
      <c r="E60" s="550"/>
      <c r="F60" s="70"/>
      <c r="G60" s="101"/>
      <c r="H60" s="551"/>
      <c r="I60" s="552"/>
      <c r="J60" s="74">
        <f t="shared" si="3"/>
        <v>0</v>
      </c>
    </row>
    <row r="61" spans="1:10" s="61" customFormat="1" ht="15.75" hidden="1" outlineLevel="2">
      <c r="A61" s="66"/>
      <c r="B61" s="67">
        <v>3</v>
      </c>
      <c r="C61" s="66"/>
      <c r="D61" s="549"/>
      <c r="E61" s="550"/>
      <c r="F61" s="70"/>
      <c r="G61" s="101"/>
      <c r="H61" s="551"/>
      <c r="I61" s="552"/>
      <c r="J61" s="74">
        <f t="shared" si="3"/>
        <v>0</v>
      </c>
    </row>
    <row r="62" spans="1:10" s="61" customFormat="1" ht="15.75" hidden="1" outlineLevel="2">
      <c r="A62" s="66"/>
      <c r="B62" s="67">
        <v>4</v>
      </c>
      <c r="C62" s="66"/>
      <c r="D62" s="549"/>
      <c r="E62" s="550"/>
      <c r="F62" s="70"/>
      <c r="G62" s="101"/>
      <c r="H62" s="551"/>
      <c r="I62" s="552"/>
      <c r="J62" s="74">
        <f t="shared" si="3"/>
        <v>0</v>
      </c>
    </row>
    <row r="63" spans="1:10" s="61" customFormat="1" ht="15.75" hidden="1" outlineLevel="2">
      <c r="A63" s="66"/>
      <c r="B63" s="67">
        <v>5</v>
      </c>
      <c r="C63" s="66"/>
      <c r="D63" s="549"/>
      <c r="E63" s="550"/>
      <c r="F63" s="70"/>
      <c r="G63" s="101"/>
      <c r="H63" s="551"/>
      <c r="I63" s="552"/>
      <c r="J63" s="74">
        <f t="shared" si="3"/>
        <v>0</v>
      </c>
    </row>
    <row r="64" spans="1:10" s="61" customFormat="1" ht="16.5" customHeight="1" hidden="1" outlineLevel="2">
      <c r="A64" s="66"/>
      <c r="B64" s="67">
        <v>6</v>
      </c>
      <c r="C64" s="66"/>
      <c r="D64" s="549"/>
      <c r="E64" s="550"/>
      <c r="F64" s="70"/>
      <c r="G64" s="101"/>
      <c r="H64" s="551"/>
      <c r="I64" s="552"/>
      <c r="J64" s="74">
        <f t="shared" si="3"/>
        <v>0</v>
      </c>
    </row>
    <row r="65" spans="1:10" s="61" customFormat="1" ht="15.75" outlineLevel="1" collapsed="1">
      <c r="A65" s="553" t="s">
        <v>314</v>
      </c>
      <c r="B65" s="534"/>
      <c r="C65" s="534"/>
      <c r="D65" s="534"/>
      <c r="E65" s="534"/>
      <c r="F65" s="534"/>
      <c r="G65" s="534"/>
      <c r="H65" s="534"/>
      <c r="I65" s="535"/>
      <c r="J65" s="103">
        <f>SUM(J59:J64)</f>
        <v>0</v>
      </c>
    </row>
    <row r="66" spans="1:10" s="61" customFormat="1" ht="15.75">
      <c r="A66" s="544" t="s">
        <v>524</v>
      </c>
      <c r="B66" s="545"/>
      <c r="C66" s="545"/>
      <c r="D66" s="545"/>
      <c r="E66" s="545"/>
      <c r="F66" s="545"/>
      <c r="G66" s="545"/>
      <c r="H66" s="545"/>
      <c r="I66" s="545"/>
      <c r="J66" s="545"/>
    </row>
    <row r="67" spans="1:10" s="61" customFormat="1" ht="78.75">
      <c r="A67" s="108"/>
      <c r="B67" s="109" t="s">
        <v>298</v>
      </c>
      <c r="C67" s="609" t="s">
        <v>336</v>
      </c>
      <c r="D67" s="610"/>
      <c r="E67" s="610"/>
      <c r="F67" s="611"/>
      <c r="G67" s="110" t="s">
        <v>436</v>
      </c>
      <c r="H67" s="609" t="s">
        <v>317</v>
      </c>
      <c r="I67" s="611"/>
      <c r="J67" s="110" t="s">
        <v>437</v>
      </c>
    </row>
    <row r="68" spans="1:10" s="61" customFormat="1" ht="15.75">
      <c r="A68" s="111"/>
      <c r="B68" s="112">
        <v>1</v>
      </c>
      <c r="C68" s="613">
        <v>2</v>
      </c>
      <c r="D68" s="614"/>
      <c r="E68" s="614"/>
      <c r="F68" s="615"/>
      <c r="G68" s="65">
        <v>3</v>
      </c>
      <c r="H68" s="613">
        <v>4</v>
      </c>
      <c r="I68" s="615"/>
      <c r="J68" s="65" t="s">
        <v>319</v>
      </c>
    </row>
    <row r="69" spans="1:10" s="61" customFormat="1" ht="27.75" customHeight="1" outlineLevel="1">
      <c r="A69" s="66"/>
      <c r="B69" s="67" t="s">
        <v>322</v>
      </c>
      <c r="C69" s="600"/>
      <c r="D69" s="601"/>
      <c r="E69" s="601"/>
      <c r="F69" s="602"/>
      <c r="G69" s="115"/>
      <c r="H69" s="568"/>
      <c r="I69" s="569"/>
      <c r="J69" s="74">
        <f>D69*H69/100</f>
        <v>0</v>
      </c>
    </row>
    <row r="70" spans="1:10" s="61" customFormat="1" ht="15.75" hidden="1" outlineLevel="1">
      <c r="A70" s="66"/>
      <c r="B70" s="67" t="s">
        <v>324</v>
      </c>
      <c r="C70" s="600"/>
      <c r="D70" s="601"/>
      <c r="E70" s="601"/>
      <c r="F70" s="602"/>
      <c r="G70" s="115"/>
      <c r="H70" s="568"/>
      <c r="I70" s="569"/>
      <c r="J70" s="74">
        <f>D70*H70/100</f>
        <v>0</v>
      </c>
    </row>
    <row r="71" spans="1:10" s="61" customFormat="1" ht="15.75" outlineLevel="1">
      <c r="A71" s="553" t="s">
        <v>314</v>
      </c>
      <c r="B71" s="534"/>
      <c r="C71" s="534"/>
      <c r="D71" s="534"/>
      <c r="E71" s="534"/>
      <c r="F71" s="534"/>
      <c r="G71" s="534"/>
      <c r="H71" s="534"/>
      <c r="I71" s="535"/>
      <c r="J71" s="76">
        <f>J69+J70</f>
        <v>0</v>
      </c>
    </row>
    <row r="72" spans="1:10" s="61" customFormat="1" ht="22.5" customHeight="1">
      <c r="A72" s="544" t="s">
        <v>525</v>
      </c>
      <c r="B72" s="545"/>
      <c r="C72" s="545"/>
      <c r="D72" s="545"/>
      <c r="E72" s="545"/>
      <c r="F72" s="545"/>
      <c r="G72" s="545"/>
      <c r="H72" s="545"/>
      <c r="I72" s="545"/>
      <c r="J72" s="546"/>
    </row>
    <row r="73" spans="1:10" ht="25.5">
      <c r="A73" s="77"/>
      <c r="B73" s="78" t="s">
        <v>298</v>
      </c>
      <c r="C73" s="63" t="s">
        <v>336</v>
      </c>
      <c r="D73" s="547" t="s">
        <v>337</v>
      </c>
      <c r="E73" s="548"/>
      <c r="F73" s="547" t="s">
        <v>338</v>
      </c>
      <c r="G73" s="548"/>
      <c r="H73" s="547" t="s">
        <v>348</v>
      </c>
      <c r="I73" s="548"/>
      <c r="J73" s="63" t="s">
        <v>341</v>
      </c>
    </row>
    <row r="74" spans="1:10" ht="13.5">
      <c r="A74" s="77"/>
      <c r="B74" s="80">
        <v>1</v>
      </c>
      <c r="C74" s="80">
        <v>2</v>
      </c>
      <c r="D74" s="542">
        <v>3</v>
      </c>
      <c r="E74" s="543"/>
      <c r="F74" s="542">
        <v>4</v>
      </c>
      <c r="G74" s="543"/>
      <c r="H74" s="542">
        <v>5</v>
      </c>
      <c r="I74" s="543"/>
      <c r="J74" s="80" t="s">
        <v>347</v>
      </c>
    </row>
    <row r="75" spans="1:10" s="61" customFormat="1" ht="15.75" outlineLevel="1">
      <c r="A75" s="66"/>
      <c r="B75" s="67">
        <v>1</v>
      </c>
      <c r="C75" s="75" t="s">
        <v>610</v>
      </c>
      <c r="D75" s="528" t="s">
        <v>612</v>
      </c>
      <c r="E75" s="529"/>
      <c r="F75" s="530">
        <v>1</v>
      </c>
      <c r="G75" s="531"/>
      <c r="H75" s="532">
        <v>20000</v>
      </c>
      <c r="I75" s="533"/>
      <c r="J75" s="82">
        <f aca="true" t="shared" si="4" ref="J75:J80">F75*H75</f>
        <v>20000</v>
      </c>
    </row>
    <row r="76" spans="1:10" s="61" customFormat="1" ht="15.75" outlineLevel="1">
      <c r="A76" s="66"/>
      <c r="B76" s="67">
        <v>2</v>
      </c>
      <c r="C76" s="75" t="s">
        <v>611</v>
      </c>
      <c r="D76" s="528" t="s">
        <v>612</v>
      </c>
      <c r="E76" s="529"/>
      <c r="F76" s="530">
        <v>1</v>
      </c>
      <c r="G76" s="531"/>
      <c r="H76" s="532">
        <v>10000</v>
      </c>
      <c r="I76" s="533"/>
      <c r="J76" s="82">
        <f t="shared" si="4"/>
        <v>10000</v>
      </c>
    </row>
    <row r="77" spans="1:10" s="61" customFormat="1" ht="15.75" outlineLevel="1">
      <c r="A77" s="66"/>
      <c r="B77" s="67"/>
      <c r="C77" s="75"/>
      <c r="D77" s="528"/>
      <c r="E77" s="529"/>
      <c r="F77" s="530"/>
      <c r="G77" s="531"/>
      <c r="H77" s="532"/>
      <c r="I77" s="533"/>
      <c r="J77" s="82">
        <f t="shared" si="4"/>
        <v>0</v>
      </c>
    </row>
    <row r="78" spans="1:10" s="61" customFormat="1" ht="15.75" hidden="1" outlineLevel="1">
      <c r="A78" s="66"/>
      <c r="B78" s="67"/>
      <c r="C78" s="75"/>
      <c r="D78" s="528"/>
      <c r="E78" s="529"/>
      <c r="F78" s="530"/>
      <c r="G78" s="531"/>
      <c r="H78" s="532"/>
      <c r="I78" s="533"/>
      <c r="J78" s="82">
        <f t="shared" si="4"/>
        <v>0</v>
      </c>
    </row>
    <row r="79" spans="1:10" s="61" customFormat="1" ht="15.75" hidden="1" outlineLevel="1">
      <c r="A79" s="66"/>
      <c r="B79" s="67"/>
      <c r="C79" s="75"/>
      <c r="D79" s="528"/>
      <c r="E79" s="529"/>
      <c r="F79" s="530"/>
      <c r="G79" s="531"/>
      <c r="H79" s="532"/>
      <c r="I79" s="533"/>
      <c r="J79" s="82">
        <f t="shared" si="4"/>
        <v>0</v>
      </c>
    </row>
    <row r="80" spans="1:10" s="61" customFormat="1" ht="15.75" outlineLevel="1">
      <c r="A80" s="66"/>
      <c r="B80" s="67"/>
      <c r="C80" s="75"/>
      <c r="D80" s="528"/>
      <c r="E80" s="529"/>
      <c r="F80" s="530"/>
      <c r="G80" s="531"/>
      <c r="H80" s="532"/>
      <c r="I80" s="533"/>
      <c r="J80" s="82">
        <f t="shared" si="4"/>
        <v>0</v>
      </c>
    </row>
    <row r="81" spans="1:10" s="61" customFormat="1" ht="15.75" outlineLevel="1">
      <c r="A81" s="83" t="s">
        <v>314</v>
      </c>
      <c r="B81" s="84"/>
      <c r="C81" s="534" t="s">
        <v>314</v>
      </c>
      <c r="D81" s="534"/>
      <c r="E81" s="534"/>
      <c r="F81" s="534"/>
      <c r="G81" s="534"/>
      <c r="H81" s="534"/>
      <c r="I81" s="535"/>
      <c r="J81" s="76">
        <f>SUM(J75:J80)</f>
        <v>30000</v>
      </c>
    </row>
    <row r="82" spans="1:10" s="61" customFormat="1" ht="27" customHeight="1">
      <c r="A82" s="544" t="s">
        <v>526</v>
      </c>
      <c r="B82" s="545"/>
      <c r="C82" s="545"/>
      <c r="D82" s="545"/>
      <c r="E82" s="545"/>
      <c r="F82" s="545"/>
      <c r="G82" s="545"/>
      <c r="H82" s="545"/>
      <c r="I82" s="545"/>
      <c r="J82" s="546"/>
    </row>
    <row r="83" spans="1:10" s="121" customFormat="1" ht="30" customHeight="1">
      <c r="A83" s="118"/>
      <c r="B83" s="119" t="s">
        <v>298</v>
      </c>
      <c r="C83" s="120" t="s">
        <v>336</v>
      </c>
      <c r="D83" s="592" t="s">
        <v>455</v>
      </c>
      <c r="E83" s="593"/>
      <c r="F83" s="592" t="s">
        <v>456</v>
      </c>
      <c r="G83" s="593"/>
      <c r="H83" s="592" t="s">
        <v>348</v>
      </c>
      <c r="I83" s="593"/>
      <c r="J83" s="120" t="s">
        <v>341</v>
      </c>
    </row>
    <row r="84" spans="1:10" s="121" customFormat="1" ht="30">
      <c r="A84" s="118"/>
      <c r="B84" s="122">
        <v>1</v>
      </c>
      <c r="C84" s="122">
        <v>2</v>
      </c>
      <c r="D84" s="590">
        <v>3</v>
      </c>
      <c r="E84" s="591"/>
      <c r="F84" s="590">
        <v>4</v>
      </c>
      <c r="G84" s="591"/>
      <c r="H84" s="590">
        <v>5</v>
      </c>
      <c r="I84" s="591"/>
      <c r="J84" s="122" t="s">
        <v>457</v>
      </c>
    </row>
    <row r="85" spans="1:10" s="61" customFormat="1" ht="15.75" outlineLevel="1">
      <c r="A85" s="66"/>
      <c r="B85" s="67">
        <v>1</v>
      </c>
      <c r="C85" s="75" t="s">
        <v>458</v>
      </c>
      <c r="D85" s="551"/>
      <c r="E85" s="552"/>
      <c r="F85" s="530"/>
      <c r="G85" s="531"/>
      <c r="H85" s="532"/>
      <c r="I85" s="533"/>
      <c r="J85" s="82">
        <f>J87+J90</f>
        <v>0</v>
      </c>
    </row>
    <row r="86" spans="1:10" s="61" customFormat="1" ht="31.5" hidden="1" outlineLevel="1">
      <c r="A86" s="66"/>
      <c r="B86" s="67"/>
      <c r="C86" s="66" t="s">
        <v>459</v>
      </c>
      <c r="D86" s="551"/>
      <c r="E86" s="552"/>
      <c r="F86" s="530"/>
      <c r="G86" s="531"/>
      <c r="H86" s="532"/>
      <c r="I86" s="533"/>
      <c r="J86" s="82"/>
    </row>
    <row r="87" spans="1:10" s="61" customFormat="1" ht="15.75" hidden="1" outlineLevel="1">
      <c r="A87" s="66"/>
      <c r="B87" s="67"/>
      <c r="C87" s="75"/>
      <c r="D87" s="551"/>
      <c r="E87" s="552"/>
      <c r="F87" s="530"/>
      <c r="G87" s="531"/>
      <c r="H87" s="532"/>
      <c r="I87" s="533"/>
      <c r="J87" s="82">
        <f>F87*D87/100*H87*9/1000</f>
        <v>0</v>
      </c>
    </row>
    <row r="88" spans="1:10" s="61" customFormat="1" ht="15.75" hidden="1" outlineLevel="1">
      <c r="A88" s="66"/>
      <c r="B88" s="67"/>
      <c r="C88" s="75"/>
      <c r="D88" s="551"/>
      <c r="E88" s="552"/>
      <c r="F88" s="530"/>
      <c r="G88" s="531"/>
      <c r="H88" s="532"/>
      <c r="I88" s="533"/>
      <c r="J88" s="82">
        <f>F88*D88/100*H88*9/1000</f>
        <v>0</v>
      </c>
    </row>
    <row r="89" spans="1:10" s="61" customFormat="1" ht="31.5" hidden="1" outlineLevel="1">
      <c r="A89" s="66"/>
      <c r="B89" s="67">
        <v>2</v>
      </c>
      <c r="C89" s="66" t="s">
        <v>460</v>
      </c>
      <c r="D89" s="551"/>
      <c r="E89" s="552"/>
      <c r="F89" s="530"/>
      <c r="G89" s="531"/>
      <c r="H89" s="532"/>
      <c r="I89" s="533"/>
      <c r="J89" s="82">
        <f>SUM(J91:J92)</f>
        <v>0</v>
      </c>
    </row>
    <row r="90" spans="1:10" s="61" customFormat="1" ht="31.5" hidden="1" outlineLevel="1">
      <c r="A90" s="66"/>
      <c r="B90" s="67"/>
      <c r="C90" s="66" t="s">
        <v>459</v>
      </c>
      <c r="D90" s="551"/>
      <c r="E90" s="552"/>
      <c r="F90" s="530"/>
      <c r="G90" s="531"/>
      <c r="H90" s="532"/>
      <c r="I90" s="533"/>
      <c r="J90" s="82"/>
    </row>
    <row r="91" spans="1:10" s="61" customFormat="1" ht="15.75" hidden="1" outlineLevel="1">
      <c r="A91" s="66"/>
      <c r="B91" s="67"/>
      <c r="C91" s="75"/>
      <c r="D91" s="551"/>
      <c r="E91" s="552"/>
      <c r="F91" s="530"/>
      <c r="G91" s="531"/>
      <c r="H91" s="532"/>
      <c r="I91" s="533"/>
      <c r="J91" s="82"/>
    </row>
    <row r="92" spans="1:10" s="61" customFormat="1" ht="15.75" hidden="1" outlineLevel="1">
      <c r="A92" s="66"/>
      <c r="B92" s="67"/>
      <c r="C92" s="75"/>
      <c r="D92" s="551"/>
      <c r="E92" s="552"/>
      <c r="F92" s="530"/>
      <c r="G92" s="531"/>
      <c r="H92" s="532"/>
      <c r="I92" s="533"/>
      <c r="J92" s="82"/>
    </row>
    <row r="93" spans="1:10" s="61" customFormat="1" ht="15.75" outlineLevel="1">
      <c r="A93" s="83" t="s">
        <v>314</v>
      </c>
      <c r="B93" s="84"/>
      <c r="C93" s="534" t="s">
        <v>314</v>
      </c>
      <c r="D93" s="534"/>
      <c r="E93" s="534"/>
      <c r="F93" s="534"/>
      <c r="G93" s="534"/>
      <c r="H93" s="534"/>
      <c r="I93" s="535"/>
      <c r="J93" s="76">
        <f>J85+J89</f>
        <v>0</v>
      </c>
    </row>
    <row r="94" spans="1:10" s="61" customFormat="1" ht="28.5" customHeight="1">
      <c r="A94" s="544" t="s">
        <v>527</v>
      </c>
      <c r="B94" s="545"/>
      <c r="C94" s="545"/>
      <c r="D94" s="545"/>
      <c r="E94" s="545"/>
      <c r="F94" s="545"/>
      <c r="G94" s="545"/>
      <c r="H94" s="545"/>
      <c r="I94" s="545"/>
      <c r="J94" s="546"/>
    </row>
    <row r="95" spans="1:10" ht="25.5">
      <c r="A95" s="77"/>
      <c r="B95" s="78" t="s">
        <v>298</v>
      </c>
      <c r="C95" s="63" t="s">
        <v>336</v>
      </c>
      <c r="D95" s="547" t="s">
        <v>337</v>
      </c>
      <c r="E95" s="548"/>
      <c r="F95" s="547" t="s">
        <v>338</v>
      </c>
      <c r="G95" s="548"/>
      <c r="H95" s="547" t="s">
        <v>348</v>
      </c>
      <c r="I95" s="548"/>
      <c r="J95" s="63" t="s">
        <v>341</v>
      </c>
    </row>
    <row r="96" spans="1:10" ht="13.5">
      <c r="A96" s="77"/>
      <c r="B96" s="80">
        <v>1</v>
      </c>
      <c r="C96" s="80">
        <v>2</v>
      </c>
      <c r="D96" s="542">
        <v>3</v>
      </c>
      <c r="E96" s="543"/>
      <c r="F96" s="542">
        <v>4</v>
      </c>
      <c r="G96" s="543"/>
      <c r="H96" s="542">
        <v>5</v>
      </c>
      <c r="I96" s="543"/>
      <c r="J96" s="80" t="s">
        <v>347</v>
      </c>
    </row>
    <row r="97" spans="1:10" s="61" customFormat="1" ht="15.75" outlineLevel="1">
      <c r="A97" s="66"/>
      <c r="B97" s="67">
        <v>1</v>
      </c>
      <c r="C97" s="75" t="s">
        <v>590</v>
      </c>
      <c r="D97" s="528" t="s">
        <v>612</v>
      </c>
      <c r="E97" s="529"/>
      <c r="F97" s="530">
        <v>10</v>
      </c>
      <c r="G97" s="531"/>
      <c r="H97" s="532">
        <v>700</v>
      </c>
      <c r="I97" s="533"/>
      <c r="J97" s="82">
        <f>F97*H97</f>
        <v>7000</v>
      </c>
    </row>
    <row r="98" spans="1:10" s="61" customFormat="1" ht="15.75" outlineLevel="1">
      <c r="A98" s="66"/>
      <c r="B98" s="67"/>
      <c r="C98" s="66"/>
      <c r="D98" s="528"/>
      <c r="E98" s="529"/>
      <c r="F98" s="530"/>
      <c r="G98" s="531"/>
      <c r="H98" s="532"/>
      <c r="I98" s="533"/>
      <c r="J98" s="82">
        <f aca="true" t="shared" si="5" ref="J98:J104">F98*H98</f>
        <v>0</v>
      </c>
    </row>
    <row r="99" spans="1:10" s="61" customFormat="1" ht="15.75" outlineLevel="1">
      <c r="A99" s="66"/>
      <c r="B99" s="67"/>
      <c r="C99" s="66"/>
      <c r="D99" s="528"/>
      <c r="E99" s="529"/>
      <c r="F99" s="530"/>
      <c r="G99" s="531"/>
      <c r="H99" s="532"/>
      <c r="I99" s="533"/>
      <c r="J99" s="82">
        <f t="shared" si="5"/>
        <v>0</v>
      </c>
    </row>
    <row r="100" spans="1:10" s="61" customFormat="1" ht="15.75" hidden="1" outlineLevel="1">
      <c r="A100" s="66"/>
      <c r="B100" s="67"/>
      <c r="C100" s="66"/>
      <c r="D100" s="528"/>
      <c r="E100" s="529"/>
      <c r="F100" s="530"/>
      <c r="G100" s="531"/>
      <c r="H100" s="532"/>
      <c r="I100" s="533"/>
      <c r="J100" s="82">
        <f t="shared" si="5"/>
        <v>0</v>
      </c>
    </row>
    <row r="101" spans="1:10" s="61" customFormat="1" ht="15.75" hidden="1" outlineLevel="1">
      <c r="A101" s="66"/>
      <c r="B101" s="67"/>
      <c r="C101" s="66"/>
      <c r="D101" s="528"/>
      <c r="E101" s="529"/>
      <c r="F101" s="530"/>
      <c r="G101" s="531"/>
      <c r="H101" s="532"/>
      <c r="I101" s="533"/>
      <c r="J101" s="82">
        <f t="shared" si="5"/>
        <v>0</v>
      </c>
    </row>
    <row r="102" spans="1:10" s="61" customFormat="1" ht="15.75" hidden="1" outlineLevel="1">
      <c r="A102" s="66"/>
      <c r="B102" s="67"/>
      <c r="C102" s="66"/>
      <c r="D102" s="528"/>
      <c r="E102" s="529"/>
      <c r="F102" s="530"/>
      <c r="G102" s="531"/>
      <c r="H102" s="532"/>
      <c r="I102" s="533"/>
      <c r="J102" s="82">
        <f t="shared" si="5"/>
        <v>0</v>
      </c>
    </row>
    <row r="103" spans="1:10" s="61" customFormat="1" ht="15.75" hidden="1" outlineLevel="1">
      <c r="A103" s="66"/>
      <c r="B103" s="67"/>
      <c r="C103" s="66"/>
      <c r="D103" s="528"/>
      <c r="E103" s="529"/>
      <c r="F103" s="530"/>
      <c r="G103" s="531"/>
      <c r="H103" s="532"/>
      <c r="I103" s="533"/>
      <c r="J103" s="82">
        <f t="shared" si="5"/>
        <v>0</v>
      </c>
    </row>
    <row r="104" spans="1:10" s="61" customFormat="1" ht="15.75" hidden="1" outlineLevel="1">
      <c r="A104" s="66"/>
      <c r="B104" s="67"/>
      <c r="C104" s="66"/>
      <c r="D104" s="528"/>
      <c r="E104" s="529"/>
      <c r="F104" s="530"/>
      <c r="G104" s="531"/>
      <c r="H104" s="532"/>
      <c r="I104" s="533"/>
      <c r="J104" s="82">
        <f t="shared" si="5"/>
        <v>0</v>
      </c>
    </row>
    <row r="105" spans="1:10" s="61" customFormat="1" ht="15.75" outlineLevel="1">
      <c r="A105" s="66"/>
      <c r="B105" s="67"/>
      <c r="C105" s="66"/>
      <c r="D105" s="528"/>
      <c r="E105" s="529"/>
      <c r="F105" s="530"/>
      <c r="G105" s="531"/>
      <c r="H105" s="532"/>
      <c r="I105" s="533"/>
      <c r="J105" s="82"/>
    </row>
    <row r="106" spans="1:10" s="61" customFormat="1" ht="15.75" outlineLevel="1">
      <c r="A106" s="83" t="s">
        <v>314</v>
      </c>
      <c r="B106" s="84"/>
      <c r="C106" s="534" t="s">
        <v>314</v>
      </c>
      <c r="D106" s="534"/>
      <c r="E106" s="534"/>
      <c r="F106" s="534"/>
      <c r="G106" s="534"/>
      <c r="H106" s="534"/>
      <c r="I106" s="535"/>
      <c r="J106" s="76">
        <f>SUM(J97:J105)</f>
        <v>7000</v>
      </c>
    </row>
    <row r="107" spans="1:10" s="61" customFormat="1" ht="28.5" customHeight="1">
      <c r="A107" s="544" t="s">
        <v>528</v>
      </c>
      <c r="B107" s="545"/>
      <c r="C107" s="545"/>
      <c r="D107" s="545"/>
      <c r="E107" s="545"/>
      <c r="F107" s="545"/>
      <c r="G107" s="545"/>
      <c r="H107" s="545"/>
      <c r="I107" s="545"/>
      <c r="J107" s="546"/>
    </row>
    <row r="108" spans="1:10" ht="25.5">
      <c r="A108" s="77"/>
      <c r="B108" s="78" t="s">
        <v>298</v>
      </c>
      <c r="C108" s="63" t="s">
        <v>336</v>
      </c>
      <c r="D108" s="547" t="s">
        <v>337</v>
      </c>
      <c r="E108" s="548"/>
      <c r="F108" s="547" t="s">
        <v>338</v>
      </c>
      <c r="G108" s="548"/>
      <c r="H108" s="547" t="s">
        <v>348</v>
      </c>
      <c r="I108" s="548"/>
      <c r="J108" s="63" t="s">
        <v>341</v>
      </c>
    </row>
    <row r="109" spans="1:10" ht="13.5">
      <c r="A109" s="77"/>
      <c r="B109" s="80">
        <v>1</v>
      </c>
      <c r="C109" s="80">
        <v>2</v>
      </c>
      <c r="D109" s="542">
        <v>3</v>
      </c>
      <c r="E109" s="543"/>
      <c r="F109" s="542">
        <v>4</v>
      </c>
      <c r="G109" s="543"/>
      <c r="H109" s="542">
        <v>5</v>
      </c>
      <c r="I109" s="543"/>
      <c r="J109" s="80" t="s">
        <v>347</v>
      </c>
    </row>
    <row r="110" spans="1:10" s="61" customFormat="1" ht="15.75" outlineLevel="1">
      <c r="A110" s="66"/>
      <c r="B110" s="67">
        <v>1</v>
      </c>
      <c r="C110" s="75" t="s">
        <v>591</v>
      </c>
      <c r="D110" s="528" t="s">
        <v>612</v>
      </c>
      <c r="E110" s="529"/>
      <c r="F110" s="530">
        <v>50</v>
      </c>
      <c r="G110" s="531"/>
      <c r="H110" s="532">
        <v>140</v>
      </c>
      <c r="I110" s="533"/>
      <c r="J110" s="82">
        <f>F110*H110</f>
        <v>7000</v>
      </c>
    </row>
    <row r="111" spans="1:10" s="61" customFormat="1" ht="15.75" outlineLevel="1">
      <c r="A111" s="66"/>
      <c r="B111" s="67"/>
      <c r="C111" s="66"/>
      <c r="D111" s="528"/>
      <c r="E111" s="529"/>
      <c r="F111" s="530"/>
      <c r="G111" s="531"/>
      <c r="H111" s="532"/>
      <c r="I111" s="533"/>
      <c r="J111" s="82">
        <f aca="true" t="shared" si="6" ref="J111:J117">F111*H111</f>
        <v>0</v>
      </c>
    </row>
    <row r="112" spans="1:10" s="61" customFormat="1" ht="15.75" outlineLevel="1">
      <c r="A112" s="66"/>
      <c r="B112" s="67"/>
      <c r="C112" s="66"/>
      <c r="D112" s="528"/>
      <c r="E112" s="529"/>
      <c r="F112" s="530"/>
      <c r="G112" s="531"/>
      <c r="H112" s="532"/>
      <c r="I112" s="533"/>
      <c r="J112" s="82">
        <f t="shared" si="6"/>
        <v>0</v>
      </c>
    </row>
    <row r="113" spans="1:10" s="61" customFormat="1" ht="15.75" hidden="1" outlineLevel="1">
      <c r="A113" s="66"/>
      <c r="B113" s="67"/>
      <c r="C113" s="66"/>
      <c r="D113" s="528"/>
      <c r="E113" s="529"/>
      <c r="F113" s="530"/>
      <c r="G113" s="531"/>
      <c r="H113" s="532"/>
      <c r="I113" s="533"/>
      <c r="J113" s="82">
        <f t="shared" si="6"/>
        <v>0</v>
      </c>
    </row>
    <row r="114" spans="1:10" s="61" customFormat="1" ht="15.75" hidden="1" outlineLevel="1">
      <c r="A114" s="66"/>
      <c r="B114" s="67"/>
      <c r="C114" s="66"/>
      <c r="D114" s="528"/>
      <c r="E114" s="529"/>
      <c r="F114" s="530"/>
      <c r="G114" s="531"/>
      <c r="H114" s="532"/>
      <c r="I114" s="533"/>
      <c r="J114" s="82">
        <f t="shared" si="6"/>
        <v>0</v>
      </c>
    </row>
    <row r="115" spans="1:10" s="61" customFormat="1" ht="15.75" hidden="1" outlineLevel="1">
      <c r="A115" s="66"/>
      <c r="B115" s="67"/>
      <c r="C115" s="66"/>
      <c r="D115" s="528"/>
      <c r="E115" s="529"/>
      <c r="F115" s="530"/>
      <c r="G115" s="531"/>
      <c r="H115" s="532"/>
      <c r="I115" s="533"/>
      <c r="J115" s="82">
        <f t="shared" si="6"/>
        <v>0</v>
      </c>
    </row>
    <row r="116" spans="1:10" s="61" customFormat="1" ht="15.75" hidden="1" outlineLevel="1">
      <c r="A116" s="66"/>
      <c r="B116" s="67"/>
      <c r="C116" s="66"/>
      <c r="D116" s="528"/>
      <c r="E116" s="529"/>
      <c r="F116" s="530"/>
      <c r="G116" s="531"/>
      <c r="H116" s="532"/>
      <c r="I116" s="533"/>
      <c r="J116" s="82">
        <f t="shared" si="6"/>
        <v>0</v>
      </c>
    </row>
    <row r="117" spans="1:10" s="61" customFormat="1" ht="15.75" hidden="1" outlineLevel="1">
      <c r="A117" s="66"/>
      <c r="B117" s="67"/>
      <c r="C117" s="66"/>
      <c r="D117" s="528"/>
      <c r="E117" s="529"/>
      <c r="F117" s="530"/>
      <c r="G117" s="531"/>
      <c r="H117" s="532"/>
      <c r="I117" s="533"/>
      <c r="J117" s="82">
        <f t="shared" si="6"/>
        <v>0</v>
      </c>
    </row>
    <row r="118" spans="1:10" s="61" customFormat="1" ht="15.75" outlineLevel="1">
      <c r="A118" s="66"/>
      <c r="B118" s="67"/>
      <c r="C118" s="66"/>
      <c r="D118" s="528"/>
      <c r="E118" s="529"/>
      <c r="F118" s="530"/>
      <c r="G118" s="531"/>
      <c r="H118" s="532"/>
      <c r="I118" s="533"/>
      <c r="J118" s="82"/>
    </row>
    <row r="119" spans="1:10" s="61" customFormat="1" ht="15.75" outlineLevel="1">
      <c r="A119" s="83" t="s">
        <v>314</v>
      </c>
      <c r="B119" s="84"/>
      <c r="C119" s="534" t="s">
        <v>314</v>
      </c>
      <c r="D119" s="534"/>
      <c r="E119" s="534"/>
      <c r="F119" s="534"/>
      <c r="G119" s="534"/>
      <c r="H119" s="534"/>
      <c r="I119" s="535"/>
      <c r="J119" s="76">
        <f>SUM(J110:J118)</f>
        <v>7000</v>
      </c>
    </row>
    <row r="120" spans="1:10" s="61" customFormat="1" ht="28.5" customHeight="1">
      <c r="A120" s="544" t="s">
        <v>529</v>
      </c>
      <c r="B120" s="545"/>
      <c r="C120" s="545"/>
      <c r="D120" s="545"/>
      <c r="E120" s="545"/>
      <c r="F120" s="545"/>
      <c r="G120" s="545"/>
      <c r="H120" s="545"/>
      <c r="I120" s="545"/>
      <c r="J120" s="546"/>
    </row>
    <row r="121" spans="1:10" ht="25.5">
      <c r="A121" s="77"/>
      <c r="B121" s="78" t="s">
        <v>298</v>
      </c>
      <c r="C121" s="63" t="s">
        <v>336</v>
      </c>
      <c r="D121" s="547" t="s">
        <v>337</v>
      </c>
      <c r="E121" s="548"/>
      <c r="F121" s="547" t="s">
        <v>338</v>
      </c>
      <c r="G121" s="548"/>
      <c r="H121" s="547" t="s">
        <v>348</v>
      </c>
      <c r="I121" s="548"/>
      <c r="J121" s="63" t="s">
        <v>341</v>
      </c>
    </row>
    <row r="122" spans="1:10" ht="13.5">
      <c r="A122" s="77"/>
      <c r="B122" s="80">
        <v>1</v>
      </c>
      <c r="C122" s="80">
        <v>2</v>
      </c>
      <c r="D122" s="542">
        <v>3</v>
      </c>
      <c r="E122" s="543"/>
      <c r="F122" s="542">
        <v>4</v>
      </c>
      <c r="G122" s="543"/>
      <c r="H122" s="542">
        <v>5</v>
      </c>
      <c r="I122" s="543"/>
      <c r="J122" s="80" t="s">
        <v>347</v>
      </c>
    </row>
    <row r="123" spans="1:10" s="61" customFormat="1" ht="15.75" outlineLevel="1">
      <c r="A123" s="66"/>
      <c r="B123" s="67">
        <v>1</v>
      </c>
      <c r="C123" s="75" t="s">
        <v>613</v>
      </c>
      <c r="D123" s="528" t="s">
        <v>612</v>
      </c>
      <c r="E123" s="529"/>
      <c r="F123" s="530">
        <v>11</v>
      </c>
      <c r="G123" s="531"/>
      <c r="H123" s="532">
        <v>150</v>
      </c>
      <c r="I123" s="533"/>
      <c r="J123" s="82">
        <f>F123*H123</f>
        <v>1650</v>
      </c>
    </row>
    <row r="124" spans="1:10" s="61" customFormat="1" ht="15.75" outlineLevel="1">
      <c r="A124" s="66"/>
      <c r="B124" s="67">
        <v>2</v>
      </c>
      <c r="C124" s="66" t="s">
        <v>596</v>
      </c>
      <c r="D124" s="528" t="s">
        <v>612</v>
      </c>
      <c r="E124" s="529"/>
      <c r="F124" s="530">
        <v>11</v>
      </c>
      <c r="G124" s="531"/>
      <c r="H124" s="532">
        <v>110</v>
      </c>
      <c r="I124" s="533"/>
      <c r="J124" s="82">
        <f aca="true" t="shared" si="7" ref="J124:J130">F124*H124</f>
        <v>1210</v>
      </c>
    </row>
    <row r="125" spans="1:10" s="61" customFormat="1" ht="15.75" outlineLevel="1">
      <c r="A125" s="66"/>
      <c r="B125" s="67">
        <v>3</v>
      </c>
      <c r="C125" s="66" t="s">
        <v>594</v>
      </c>
      <c r="D125" s="528" t="s">
        <v>615</v>
      </c>
      <c r="E125" s="529"/>
      <c r="F125" s="530">
        <v>10</v>
      </c>
      <c r="G125" s="531"/>
      <c r="H125" s="532">
        <v>125</v>
      </c>
      <c r="I125" s="533"/>
      <c r="J125" s="82">
        <f t="shared" si="7"/>
        <v>1250</v>
      </c>
    </row>
    <row r="126" spans="1:10" s="61" customFormat="1" ht="15.75" outlineLevel="1">
      <c r="A126" s="66"/>
      <c r="B126" s="67">
        <v>4</v>
      </c>
      <c r="C126" s="66" t="s">
        <v>614</v>
      </c>
      <c r="D126" s="528" t="s">
        <v>612</v>
      </c>
      <c r="E126" s="529"/>
      <c r="F126" s="530">
        <v>10</v>
      </c>
      <c r="G126" s="531"/>
      <c r="H126" s="532">
        <v>257.612</v>
      </c>
      <c r="I126" s="533"/>
      <c r="J126" s="82">
        <f t="shared" si="7"/>
        <v>2576.1200000000003</v>
      </c>
    </row>
    <row r="127" spans="1:10" s="61" customFormat="1" ht="15.75" outlineLevel="1">
      <c r="A127" s="66"/>
      <c r="B127" s="67"/>
      <c r="C127" s="66"/>
      <c r="D127" s="528"/>
      <c r="E127" s="529"/>
      <c r="F127" s="530"/>
      <c r="G127" s="531"/>
      <c r="H127" s="532"/>
      <c r="I127" s="533"/>
      <c r="J127" s="82">
        <f t="shared" si="7"/>
        <v>0</v>
      </c>
    </row>
    <row r="128" spans="1:10" s="61" customFormat="1" ht="15.75" outlineLevel="1">
      <c r="A128" s="66"/>
      <c r="B128" s="67"/>
      <c r="C128" s="66"/>
      <c r="D128" s="528"/>
      <c r="E128" s="529"/>
      <c r="F128" s="530"/>
      <c r="G128" s="531"/>
      <c r="H128" s="532"/>
      <c r="I128" s="533"/>
      <c r="J128" s="82">
        <f t="shared" si="7"/>
        <v>0</v>
      </c>
    </row>
    <row r="129" spans="1:10" s="61" customFormat="1" ht="15.75" outlineLevel="1">
      <c r="A129" s="66"/>
      <c r="B129" s="67"/>
      <c r="C129" s="66"/>
      <c r="D129" s="528"/>
      <c r="E129" s="529"/>
      <c r="F129" s="530"/>
      <c r="G129" s="531"/>
      <c r="H129" s="532"/>
      <c r="I129" s="533"/>
      <c r="J129" s="82">
        <f t="shared" si="7"/>
        <v>0</v>
      </c>
    </row>
    <row r="130" spans="1:10" s="61" customFormat="1" ht="15.75" outlineLevel="1">
      <c r="A130" s="66"/>
      <c r="B130" s="67"/>
      <c r="C130" s="66"/>
      <c r="D130" s="528"/>
      <c r="E130" s="529"/>
      <c r="F130" s="530"/>
      <c r="G130" s="531"/>
      <c r="H130" s="532"/>
      <c r="I130" s="533"/>
      <c r="J130" s="82">
        <f t="shared" si="7"/>
        <v>0</v>
      </c>
    </row>
    <row r="131" spans="1:10" s="61" customFormat="1" ht="15.75" outlineLevel="1">
      <c r="A131" s="66"/>
      <c r="B131" s="67"/>
      <c r="C131" s="66"/>
      <c r="D131" s="528"/>
      <c r="E131" s="529"/>
      <c r="F131" s="530"/>
      <c r="G131" s="531"/>
      <c r="H131" s="532"/>
      <c r="I131" s="533"/>
      <c r="J131" s="82"/>
    </row>
    <row r="132" spans="1:10" s="61" customFormat="1" ht="15.75" outlineLevel="1">
      <c r="A132" s="83" t="s">
        <v>314</v>
      </c>
      <c r="B132" s="84"/>
      <c r="C132" s="534" t="s">
        <v>314</v>
      </c>
      <c r="D132" s="534"/>
      <c r="E132" s="534"/>
      <c r="F132" s="534"/>
      <c r="G132" s="534"/>
      <c r="H132" s="534"/>
      <c r="I132" s="535"/>
      <c r="J132" s="76">
        <f>SUM(J123:J131)</f>
        <v>6686.120000000001</v>
      </c>
    </row>
    <row r="133" spans="3:12" s="61" customFormat="1" ht="21" customHeight="1">
      <c r="C133" s="540" t="s">
        <v>355</v>
      </c>
      <c r="D133" s="540"/>
      <c r="E133" s="540"/>
      <c r="F133" s="540"/>
      <c r="G133" s="540"/>
      <c r="H133" s="540"/>
      <c r="I133" s="541"/>
      <c r="J133" s="103">
        <f>J24+J34+J37+J55+J65+J71+J81+J93+J106+J119+J132</f>
        <v>50686.12</v>
      </c>
      <c r="L133" s="172"/>
    </row>
    <row r="136" spans="2:10" ht="12.75">
      <c r="B136" s="79" t="s">
        <v>144</v>
      </c>
      <c r="D136" s="124"/>
      <c r="E136" s="124"/>
      <c r="F136" s="125"/>
      <c r="I136" s="124" t="str">
        <f>'Расчеты (обосн) местн.б'!I189</f>
        <v>Минкина Н.Г.</v>
      </c>
      <c r="J136" s="124"/>
    </row>
    <row r="137" spans="9:10" ht="12.75">
      <c r="I137" s="525" t="s">
        <v>356</v>
      </c>
      <c r="J137" s="525"/>
    </row>
    <row r="139" spans="2:10" ht="12.75">
      <c r="B139" s="79" t="s">
        <v>357</v>
      </c>
      <c r="D139" s="124"/>
      <c r="E139" s="124"/>
      <c r="F139" s="125"/>
      <c r="I139" s="124" t="str">
        <f>'Расчеты (обосн) местн.б'!I192</f>
        <v>Старухина Т.Ю.</v>
      </c>
      <c r="J139" s="124"/>
    </row>
    <row r="140" spans="9:10" ht="12.75">
      <c r="I140" s="525" t="s">
        <v>356</v>
      </c>
      <c r="J140" s="525"/>
    </row>
    <row r="142" spans="2:10" ht="12.75">
      <c r="B142" s="79" t="s">
        <v>358</v>
      </c>
      <c r="C142" s="124" t="str">
        <f>'Расчеты (обосн) местн.б'!C195</f>
        <v>гл.бухгалтер</v>
      </c>
      <c r="D142" s="124"/>
      <c r="F142" s="125" t="str">
        <f>'Расчеты (обосн) местн.б'!F195</f>
        <v>52-38-44</v>
      </c>
      <c r="G142" s="124"/>
      <c r="I142" s="124" t="str">
        <f>'Расчеты (обосн) местн.б'!I195</f>
        <v>Старухина Т.Ю.</v>
      </c>
      <c r="J142" s="124"/>
    </row>
    <row r="143" spans="3:10" ht="12.75">
      <c r="C143" s="526" t="s">
        <v>146</v>
      </c>
      <c r="D143" s="526"/>
      <c r="F143" s="527" t="s">
        <v>149</v>
      </c>
      <c r="G143" s="527"/>
      <c r="I143" s="525" t="s">
        <v>356</v>
      </c>
      <c r="J143" s="525"/>
    </row>
    <row r="145" spans="2:3" ht="12.75">
      <c r="B145" s="79" t="s">
        <v>359</v>
      </c>
      <c r="C145" s="205">
        <f>'Расчеты (обосн) местн.б'!C198</f>
        <v>44001</v>
      </c>
    </row>
  </sheetData>
  <sheetProtection/>
  <mergeCells count="275">
    <mergeCell ref="I137:J137"/>
    <mergeCell ref="I140:J140"/>
    <mergeCell ref="C143:D143"/>
    <mergeCell ref="F143:G143"/>
    <mergeCell ref="I143:J143"/>
    <mergeCell ref="E14:G14"/>
    <mergeCell ref="H14:J14"/>
    <mergeCell ref="E15:G15"/>
    <mergeCell ref="H15:J15"/>
    <mergeCell ref="A19:J19"/>
    <mergeCell ref="B5:J5"/>
    <mergeCell ref="E7:J7"/>
    <mergeCell ref="D8:J8"/>
    <mergeCell ref="B10:J10"/>
    <mergeCell ref="E12:G12"/>
    <mergeCell ref="E13:G13"/>
    <mergeCell ref="H13:J13"/>
    <mergeCell ref="H12:J12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A25:J25"/>
    <mergeCell ref="D26:E26"/>
    <mergeCell ref="H26:I26"/>
    <mergeCell ref="D27:E27"/>
    <mergeCell ref="H27:I27"/>
    <mergeCell ref="C24:I24"/>
    <mergeCell ref="H28:I28"/>
    <mergeCell ref="D29:E29"/>
    <mergeCell ref="H29:I29"/>
    <mergeCell ref="H30:I30"/>
    <mergeCell ref="H31:I31"/>
    <mergeCell ref="H32:I32"/>
    <mergeCell ref="D33:E33"/>
    <mergeCell ref="H33:I33"/>
    <mergeCell ref="A34:I34"/>
    <mergeCell ref="A35:J35"/>
    <mergeCell ref="D36:E36"/>
    <mergeCell ref="H36:I36"/>
    <mergeCell ref="A38:J38"/>
    <mergeCell ref="D39:E39"/>
    <mergeCell ref="H39:I39"/>
    <mergeCell ref="D40:E40"/>
    <mergeCell ref="H40:I40"/>
    <mergeCell ref="A37:I37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A55:I55"/>
    <mergeCell ref="A56:J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C67:F67"/>
    <mergeCell ref="H67:I67"/>
    <mergeCell ref="C68:F68"/>
    <mergeCell ref="H68:I68"/>
    <mergeCell ref="D63:E63"/>
    <mergeCell ref="H63:I63"/>
    <mergeCell ref="D64:E64"/>
    <mergeCell ref="H64:I64"/>
    <mergeCell ref="A65:I65"/>
    <mergeCell ref="A66:J66"/>
    <mergeCell ref="C69:F69"/>
    <mergeCell ref="H69:I69"/>
    <mergeCell ref="C70:F70"/>
    <mergeCell ref="H70:I70"/>
    <mergeCell ref="A71:I71"/>
    <mergeCell ref="A72:J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C81:I81"/>
    <mergeCell ref="A82:J82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C93:I93"/>
    <mergeCell ref="A94:J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C106:I106"/>
    <mergeCell ref="A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C119:I119"/>
    <mergeCell ref="A120:J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H130:I130"/>
    <mergeCell ref="D127:E127"/>
    <mergeCell ref="F127:G127"/>
    <mergeCell ref="H127:I127"/>
    <mergeCell ref="D128:E128"/>
    <mergeCell ref="F128:G128"/>
    <mergeCell ref="H128:I128"/>
    <mergeCell ref="D131:E131"/>
    <mergeCell ref="F131:G131"/>
    <mergeCell ref="H131:I131"/>
    <mergeCell ref="C132:I132"/>
    <mergeCell ref="C133:I133"/>
    <mergeCell ref="D129:E129"/>
    <mergeCell ref="F129:G129"/>
    <mergeCell ref="H129:I129"/>
    <mergeCell ref="D130:E130"/>
    <mergeCell ref="F130:G1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2020-07-24T06:30:23Z</cp:lastPrinted>
  <dcterms:created xsi:type="dcterms:W3CDTF">2011-01-11T10:25:48Z</dcterms:created>
  <dcterms:modified xsi:type="dcterms:W3CDTF">2020-07-24T06:34:21Z</dcterms:modified>
  <cp:category/>
  <cp:version/>
  <cp:contentType/>
  <cp:contentStatus/>
</cp:coreProperties>
</file>